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  <sheet name="Лист1" sheetId="22" r:id="rId6"/>
  </sheets>
  <calcPr calcId="114210"/>
</workbook>
</file>

<file path=xl/calcChain.xml><?xml version="1.0" encoding="utf-8"?>
<calcChain xmlns="http://schemas.openxmlformats.org/spreadsheetml/2006/main">
  <c r="D13" i="22"/>
  <c r="Q14" i="19"/>
  <c r="Q12"/>
  <c r="Q11"/>
  <c r="Q10"/>
  <c r="Q9"/>
  <c r="Q8"/>
  <c r="B14"/>
  <c r="B12"/>
  <c r="B11"/>
  <c r="B10"/>
  <c r="B9"/>
  <c r="B8"/>
  <c r="F14"/>
  <c r="F12"/>
  <c r="F11"/>
  <c r="F10"/>
  <c r="F9"/>
  <c r="F8"/>
  <c r="L14"/>
  <c r="L12"/>
  <c r="L11"/>
  <c r="L10"/>
  <c r="L9"/>
  <c r="L8"/>
  <c r="H12" i="18"/>
  <c r="E10" i="17"/>
  <c r="F10"/>
  <c r="C10" i="16"/>
  <c r="D10"/>
  <c r="E5" i="17"/>
  <c r="F5"/>
  <c r="E6"/>
  <c r="F6"/>
  <c r="C6" i="16"/>
  <c r="D6"/>
  <c r="E7" i="17"/>
  <c r="F7"/>
  <c r="C7" i="16"/>
  <c r="D7"/>
  <c r="E8" i="17"/>
  <c r="F8"/>
  <c r="C8" i="16"/>
  <c r="D8"/>
  <c r="E9" i="17"/>
  <c r="F9"/>
  <c r="C9" i="16"/>
  <c r="D9"/>
  <c r="H29"/>
  <c r="P6"/>
  <c r="P7"/>
  <c r="P8"/>
  <c r="P10"/>
  <c r="P5"/>
  <c r="Q5"/>
  <c r="P9"/>
  <c r="K9"/>
  <c r="N8" i="22"/>
  <c r="N9"/>
  <c r="N10"/>
  <c r="N11"/>
  <c r="N13"/>
  <c r="N12"/>
  <c r="O12"/>
  <c r="N7"/>
  <c r="K13"/>
  <c r="J13"/>
  <c r="I13"/>
  <c r="H13"/>
  <c r="G7"/>
  <c r="G8"/>
  <c r="O8"/>
  <c r="G9"/>
  <c r="O9"/>
  <c r="G10"/>
  <c r="O10"/>
  <c r="G11"/>
  <c r="O11"/>
  <c r="C13"/>
  <c r="B13"/>
  <c r="L8"/>
  <c r="M8"/>
  <c r="L9"/>
  <c r="L10"/>
  <c r="L11"/>
  <c r="L12"/>
  <c r="M12"/>
  <c r="L7"/>
  <c r="M7"/>
  <c r="M13"/>
  <c r="M10"/>
  <c r="E13"/>
  <c r="E11"/>
  <c r="E10"/>
  <c r="E9"/>
  <c r="E8"/>
  <c r="E7"/>
  <c r="B12" i="18"/>
  <c r="I10"/>
  <c r="F10"/>
  <c r="G10"/>
  <c r="S12" i="19"/>
  <c r="E12" i="18"/>
  <c r="F6"/>
  <c r="G6"/>
  <c r="F7"/>
  <c r="G7"/>
  <c r="F8"/>
  <c r="G8"/>
  <c r="K5" i="16"/>
  <c r="B29"/>
  <c r="F10" i="21"/>
  <c r="D10"/>
  <c r="B10"/>
  <c r="C8"/>
  <c r="O29" i="16"/>
  <c r="X5"/>
  <c r="X6"/>
  <c r="X7"/>
  <c r="X8"/>
  <c r="X9"/>
  <c r="X10"/>
  <c r="O6" i="18"/>
  <c r="F9"/>
  <c r="G9"/>
  <c r="F5"/>
  <c r="G5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9" i="16"/>
  <c r="M9" i="22"/>
  <c r="M11"/>
  <c r="I6" i="18"/>
  <c r="O8" i="19"/>
  <c r="O7" i="22"/>
  <c r="C12" i="18"/>
  <c r="D8"/>
  <c r="I5"/>
  <c r="O7" i="19"/>
  <c r="G13" i="22"/>
  <c r="I8" i="18"/>
  <c r="J10" i="19"/>
  <c r="L9" i="16"/>
  <c r="M9"/>
  <c r="P29"/>
  <c r="Q29"/>
  <c r="E12" i="17"/>
  <c r="L5" i="16"/>
  <c r="M5"/>
  <c r="N10" i="19"/>
  <c r="S10"/>
  <c r="H10"/>
  <c r="H12"/>
  <c r="N12"/>
  <c r="N11"/>
  <c r="S11"/>
  <c r="J8"/>
  <c r="D9" i="18"/>
  <c r="D11" i="19"/>
  <c r="E11"/>
  <c r="I9" i="18"/>
  <c r="T11" i="19"/>
  <c r="I12" i="18"/>
  <c r="J14" i="19"/>
  <c r="H9"/>
  <c r="S9"/>
  <c r="N9"/>
  <c r="D7" i="18"/>
  <c r="D9" i="19"/>
  <c r="E9"/>
  <c r="T8"/>
  <c r="D5" i="18"/>
  <c r="I7" i="19"/>
  <c r="D10" i="18"/>
  <c r="D6"/>
  <c r="I8" i="19"/>
  <c r="J12"/>
  <c r="T12"/>
  <c r="O12"/>
  <c r="O10"/>
  <c r="I7" i="18"/>
  <c r="O9" i="19"/>
  <c r="F12" i="18"/>
  <c r="G12"/>
  <c r="S14" i="19"/>
  <c r="T10"/>
  <c r="J7"/>
  <c r="T7"/>
  <c r="H7"/>
  <c r="N7"/>
  <c r="S7"/>
  <c r="I10"/>
  <c r="D10"/>
  <c r="E10"/>
  <c r="F12" i="17"/>
  <c r="C5" i="16"/>
  <c r="S8" i="19"/>
  <c r="N8"/>
  <c r="H8"/>
  <c r="H11"/>
  <c r="L13" i="22"/>
  <c r="O11" i="19"/>
  <c r="J11"/>
  <c r="U11"/>
  <c r="I11"/>
  <c r="D8"/>
  <c r="E8"/>
  <c r="D7"/>
  <c r="E7"/>
  <c r="I9"/>
  <c r="D12"/>
  <c r="E12"/>
  <c r="I12"/>
  <c r="N14"/>
  <c r="P10"/>
  <c r="H14"/>
  <c r="K8"/>
  <c r="J9"/>
  <c r="T9"/>
  <c r="U9"/>
  <c r="U8"/>
  <c r="U10"/>
  <c r="U14"/>
  <c r="U12"/>
  <c r="U7"/>
  <c r="C29" i="16"/>
  <c r="D29"/>
  <c r="D5"/>
  <c r="P14" i="19"/>
  <c r="K12"/>
  <c r="P9"/>
  <c r="P8"/>
  <c r="V8"/>
  <c r="F6" i="16"/>
  <c r="P12" i="19"/>
  <c r="K11"/>
  <c r="K10"/>
  <c r="V10"/>
  <c r="F8" i="16"/>
  <c r="K9" i="19"/>
  <c r="P11"/>
  <c r="K14"/>
  <c r="V14"/>
  <c r="K7"/>
  <c r="P7"/>
  <c r="E5" i="16"/>
  <c r="E17"/>
  <c r="G17"/>
  <c r="I17"/>
  <c r="K17"/>
  <c r="E22"/>
  <c r="G22"/>
  <c r="I22"/>
  <c r="K22"/>
  <c r="E29"/>
  <c r="G29"/>
  <c r="E27"/>
  <c r="G27"/>
  <c r="I27"/>
  <c r="K27"/>
  <c r="E16"/>
  <c r="G16"/>
  <c r="E11"/>
  <c r="G11"/>
  <c r="I11"/>
  <c r="K11"/>
  <c r="E28"/>
  <c r="G28"/>
  <c r="E14"/>
  <c r="G14"/>
  <c r="I14"/>
  <c r="K14"/>
  <c r="E13"/>
  <c r="G13"/>
  <c r="I13"/>
  <c r="K13"/>
  <c r="E25"/>
  <c r="G25"/>
  <c r="E21"/>
  <c r="G21"/>
  <c r="I21"/>
  <c r="K21"/>
  <c r="E19"/>
  <c r="G19"/>
  <c r="I19"/>
  <c r="K19"/>
  <c r="E15"/>
  <c r="G15"/>
  <c r="E26"/>
  <c r="G26"/>
  <c r="I26"/>
  <c r="K26"/>
  <c r="E23"/>
  <c r="G23"/>
  <c r="I23"/>
  <c r="K23"/>
  <c r="E18"/>
  <c r="G18"/>
  <c r="E24"/>
  <c r="G24"/>
  <c r="I24"/>
  <c r="K24"/>
  <c r="E6"/>
  <c r="E8"/>
  <c r="E9"/>
  <c r="E20"/>
  <c r="G20"/>
  <c r="I20"/>
  <c r="K20"/>
  <c r="E10"/>
  <c r="E12"/>
  <c r="G12"/>
  <c r="I12"/>
  <c r="K12"/>
  <c r="E7"/>
  <c r="V11" i="19"/>
  <c r="F9" i="16"/>
  <c r="G9"/>
  <c r="V12" i="19"/>
  <c r="F10" i="16"/>
  <c r="G10"/>
  <c r="I10"/>
  <c r="K10"/>
  <c r="V9" i="19"/>
  <c r="F7" i="16"/>
  <c r="G7"/>
  <c r="I7"/>
  <c r="K7"/>
  <c r="L7"/>
  <c r="M7"/>
  <c r="G8"/>
  <c r="I8"/>
  <c r="K8"/>
  <c r="V7" i="19"/>
  <c r="F5" i="16"/>
  <c r="G5"/>
  <c r="G6"/>
  <c r="I6"/>
  <c r="K6"/>
  <c r="Q20"/>
  <c r="L20"/>
  <c r="M20"/>
  <c r="Q12"/>
  <c r="L12"/>
  <c r="M12"/>
  <c r="L17"/>
  <c r="M17"/>
  <c r="Q17"/>
  <c r="Q26"/>
  <c r="L26"/>
  <c r="M26"/>
  <c r="Q13"/>
  <c r="L13"/>
  <c r="M13"/>
  <c r="Q23"/>
  <c r="L23"/>
  <c r="M23"/>
  <c r="Q22"/>
  <c r="L22"/>
  <c r="M22"/>
  <c r="L11"/>
  <c r="M11"/>
  <c r="Q11"/>
  <c r="Q27"/>
  <c r="L27"/>
  <c r="M27"/>
  <c r="Q19"/>
  <c r="L19"/>
  <c r="M19"/>
  <c r="L21"/>
  <c r="M21"/>
  <c r="Q21"/>
  <c r="I16"/>
  <c r="K16"/>
  <c r="I28"/>
  <c r="K28"/>
  <c r="Q24"/>
  <c r="L24"/>
  <c r="M24"/>
  <c r="L14"/>
  <c r="M14"/>
  <c r="Q14"/>
  <c r="I25"/>
  <c r="K25"/>
  <c r="I18"/>
  <c r="K18"/>
  <c r="I15"/>
  <c r="K15"/>
  <c r="Q7"/>
  <c r="Q10"/>
  <c r="L10"/>
  <c r="M10"/>
  <c r="L15"/>
  <c r="M15"/>
  <c r="Q15"/>
  <c r="Q18"/>
  <c r="L18"/>
  <c r="M18"/>
  <c r="L6"/>
  <c r="K29"/>
  <c r="Q6"/>
  <c r="L16"/>
  <c r="M16"/>
  <c r="Q16"/>
  <c r="I29"/>
  <c r="L28"/>
  <c r="M28"/>
  <c r="Q28"/>
  <c r="Q25"/>
  <c r="L25"/>
  <c r="M25"/>
  <c r="L8"/>
  <c r="M8"/>
  <c r="Q8"/>
  <c r="L29"/>
  <c r="M29"/>
  <c r="M6"/>
  <c r="N22"/>
  <c r="S22"/>
  <c r="N5"/>
  <c r="N13"/>
  <c r="S13"/>
  <c r="N24"/>
  <c r="S24"/>
  <c r="N17"/>
  <c r="S17"/>
  <c r="N23"/>
  <c r="S23"/>
  <c r="N28"/>
  <c r="S28"/>
  <c r="N11"/>
  <c r="S11"/>
  <c r="N26"/>
  <c r="S26"/>
  <c r="N20"/>
  <c r="S20"/>
  <c r="N21"/>
  <c r="S21"/>
  <c r="N27"/>
  <c r="S27"/>
  <c r="N14"/>
  <c r="S14"/>
  <c r="N7"/>
  <c r="S7"/>
  <c r="N25"/>
  <c r="S25"/>
  <c r="N9"/>
  <c r="N8"/>
  <c r="S8"/>
  <c r="N6"/>
  <c r="S6"/>
  <c r="N12"/>
  <c r="S12"/>
  <c r="N19"/>
  <c r="S19"/>
  <c r="N15"/>
  <c r="S15"/>
  <c r="N18"/>
  <c r="S18"/>
  <c r="N16"/>
  <c r="S16"/>
  <c r="N10"/>
  <c r="S10"/>
  <c r="S29"/>
  <c r="U23"/>
  <c r="V23"/>
  <c r="W23"/>
  <c r="U20"/>
  <c r="V20"/>
  <c r="W20"/>
  <c r="U6"/>
  <c r="V6"/>
  <c r="U8"/>
  <c r="V8"/>
  <c r="U9"/>
  <c r="V9"/>
  <c r="W9"/>
  <c r="U5"/>
  <c r="U12"/>
  <c r="V12"/>
  <c r="W12"/>
  <c r="U7"/>
  <c r="V7"/>
  <c r="U18"/>
  <c r="V18"/>
  <c r="W18"/>
  <c r="U22"/>
  <c r="V22"/>
  <c r="W22"/>
  <c r="U10"/>
  <c r="V10"/>
  <c r="W10"/>
  <c r="U21"/>
  <c r="V21"/>
  <c r="W21"/>
  <c r="U19"/>
  <c r="V19"/>
  <c r="W19"/>
  <c r="U15"/>
  <c r="V15"/>
  <c r="W15"/>
  <c r="U13"/>
  <c r="V13"/>
  <c r="W13"/>
  <c r="U26"/>
  <c r="V26"/>
  <c r="W26"/>
  <c r="U25"/>
  <c r="V25"/>
  <c r="W25"/>
  <c r="U27"/>
  <c r="V27"/>
  <c r="W27"/>
  <c r="U14"/>
  <c r="V14"/>
  <c r="W14"/>
  <c r="U24"/>
  <c r="V24"/>
  <c r="W24"/>
  <c r="U11"/>
  <c r="V11"/>
  <c r="W11"/>
  <c r="U16"/>
  <c r="V16"/>
  <c r="W16"/>
  <c r="U28"/>
  <c r="V28"/>
  <c r="W28"/>
  <c r="U17"/>
  <c r="V17"/>
  <c r="W17"/>
  <c r="AC6"/>
  <c r="W6"/>
  <c r="U29"/>
  <c r="V29"/>
  <c r="V5"/>
  <c r="W5"/>
  <c r="AC8"/>
  <c r="W8"/>
  <c r="AC7"/>
  <c r="W7"/>
  <c r="AC29"/>
  <c r="W29"/>
</calcChain>
</file>

<file path=xl/sharedStrings.xml><?xml version="1.0" encoding="utf-8"?>
<sst xmlns="http://schemas.openxmlformats.org/spreadsheetml/2006/main" count="184" uniqueCount="100">
  <si>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</si>
  <si>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</si>
  <si>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</si>
  <si>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</si>
  <si>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</si>
  <si>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</si>
  <si>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</si>
  <si>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</si>
  <si>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</si>
  <si>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</si>
  <si>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</si>
  <si>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</si>
  <si>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</si>
  <si>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</si>
  <si>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</si>
  <si>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</si>
  <si>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</si>
  <si>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</si>
  <si>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</si>
  <si>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</si>
  <si>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</si>
  <si>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</si>
  <si>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</si>
  <si>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</si>
  <si>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</si>
  <si>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</si>
  <si>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</si>
  <si>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</si>
  <si>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</si>
  <si>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</si>
  <si>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</si>
  <si>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</si>
  <si>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</si>
  <si>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</si>
  <si>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</si>
  <si>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</si>
  <si>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</si>
  <si>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</si>
  <si>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</si>
  <si>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</si>
  <si>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</si>
  <si>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</si>
  <si>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</si>
  <si>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</si>
  <si>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</si>
  <si>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</si>
  <si>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</si>
  <si>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</si>
  <si>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</si>
  <si>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</si>
  <si>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</si>
  <si>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</si>
  <si>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</si>
  <si>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</si>
  <si>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</si>
  <si>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</si>
  <si>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</si>
  <si>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</si>
  <si>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</si>
  <si>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</si>
  <si>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</si>
  <si>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</si>
  <si>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</si>
  <si>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</si>
  <si>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</si>
  <si>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</si>
  <si>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</si>
  <si>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</si>
  <si>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</si>
  <si>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</si>
  <si>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</si>
  <si>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</si>
  <si>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</si>
  <si>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</si>
  <si>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субвенции</t>
  </si>
  <si>
    <t>собственные</t>
  </si>
  <si>
    <t>итого</t>
  </si>
  <si>
    <t>потребность</t>
  </si>
  <si>
    <t>всего доходы</t>
  </si>
  <si>
    <t>зп</t>
  </si>
  <si>
    <t>ком услуги</t>
  </si>
  <si>
    <t>район</t>
  </si>
  <si>
    <t>передача полномочий (кроме дорог и культуры)</t>
  </si>
  <si>
    <t xml:space="preserve">итого первоочеедные </t>
  </si>
  <si>
    <t>недостаток доходы-первоочередные</t>
  </si>
  <si>
    <t>зп, ком на 9мес+полном.</t>
  </si>
  <si>
    <t>недостаток доходы-зп,ком, 9мес. И полном.</t>
  </si>
  <si>
    <t xml:space="preserve">Расчёт дотации на выравнивание бюджетной обеспеченности на 2023 год  </t>
  </si>
  <si>
    <t>Численность населения на 01.01.21 (тыс.чел.)</t>
  </si>
  <si>
    <t>Налоговый потенциал на 2022 год по поселениям (тыс.руб.)</t>
  </si>
  <si>
    <t>Расчёт налогового потенциала на 2023 год</t>
  </si>
  <si>
    <t>Налоговый потенциал на 2022 год по поселениям, расчитанный по формуле(тыс.руб.)</t>
  </si>
  <si>
    <t>Расчёт  коэффициентов удорожания, применяемых для расчета индекса бюджетных расходов на 2023 год</t>
  </si>
  <si>
    <t>Численность постоянного населения поселения на 01.01.2021г.  (тыс.чел.)</t>
  </si>
  <si>
    <t>Расчёт индекса бюджетных расходов поселений на 2023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</si>
  <si>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2023 год</t>
  </si>
  <si>
    <t>Численность населения на 01.01.2021 г., тыс.человек</t>
  </si>
  <si>
    <t xml:space="preserve">Сумма дотаций на выравнивание бюджетной обеспеченности поселений на 2023 год </t>
  </si>
  <si>
    <t>Сумма субвенций к распределению  на 2023 год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</si>
  <si>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2023 год - 6522200 рублей, в том числе 3245 рублей на осуществление расчета (2950 рублей на доплату к з\плате с начислениями и 295 рублей на материальные затраты)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</si>
</sst>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  <numFmt numFmtId="171" formatCode="#.##"/>
  </numFmts>
  <fonts count="28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justify" wrapText="1"/>
    </xf>
    <xf numFmtId="0" fontId="3" fillId="0" borderId="1" xfId="0" applyFont="1" applyFill="1" applyBorder="1" applyAlignment="1">
      <alignment horizontal="center" vertical="justify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vertical="justify" wrapText="1"/>
    </xf>
    <xf numFmtId="0" fontId="4" fillId="0" borderId="0" xfId="0" applyFont="1" applyFill="1"/>
    <xf numFmtId="0" fontId="2" fillId="0" borderId="0" xfId="0" applyFont="1" applyFill="1"/>
    <xf numFmtId="165" fontId="5" fillId="0" borderId="1" xfId="0" applyNumberFormat="1" applyFont="1" applyFill="1" applyBorder="1" applyAlignment="1">
      <alignment horizontal="right" wrapText="1"/>
    </xf>
    <xf numFmtId="167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0" fontId="1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justify" wrapText="1"/>
    </xf>
    <xf numFmtId="0" fontId="5" fillId="0" borderId="0" xfId="0" applyFont="1" applyFill="1" applyAlignment="1">
      <alignment horizontal="right" vertical="justify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5" fillId="0" borderId="1" xfId="0" applyFont="1" applyFill="1" applyBorder="1" applyAlignment="1">
      <alignment horizontal="right" wrapText="1"/>
    </xf>
    <xf numFmtId="165" fontId="4" fillId="0" borderId="0" xfId="0" applyNumberFormat="1" applyFont="1" applyFill="1" applyAlignment="1">
      <alignment vertical="justify" wrapText="1"/>
    </xf>
    <xf numFmtId="165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8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justify" wrapText="1"/>
    </xf>
    <xf numFmtId="2" fontId="0" fillId="0" borderId="0" xfId="0" applyNumberFormat="1"/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8" fillId="0" borderId="1" xfId="0" applyFont="1" applyFill="1" applyBorder="1"/>
    <xf numFmtId="165" fontId="8" fillId="0" borderId="1" xfId="0" applyNumberFormat="1" applyFont="1" applyFill="1" applyBorder="1"/>
    <xf numFmtId="165" fontId="14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/>
    <xf numFmtId="164" fontId="9" fillId="0" borderId="1" xfId="0" applyNumberFormat="1" applyFont="1" applyFill="1" applyBorder="1"/>
    <xf numFmtId="165" fontId="9" fillId="0" borderId="1" xfId="0" applyNumberFormat="1" applyFont="1" applyFill="1" applyBorder="1"/>
    <xf numFmtId="165" fontId="12" fillId="0" borderId="1" xfId="0" applyNumberFormat="1" applyFont="1" applyFill="1" applyBorder="1"/>
    <xf numFmtId="14" fontId="8" fillId="0" borderId="0" xfId="0" applyNumberFormat="1" applyFont="1" applyFill="1"/>
    <xf numFmtId="0" fontId="8" fillId="0" borderId="0" xfId="0" applyFont="1" applyFill="1"/>
    <xf numFmtId="165" fontId="8" fillId="0" borderId="0" xfId="0" applyNumberFormat="1" applyFont="1" applyFill="1"/>
    <xf numFmtId="165" fontId="0" fillId="0" borderId="0" xfId="0" applyNumberFormat="1" applyFill="1"/>
    <xf numFmtId="0" fontId="0" fillId="0" borderId="0" xfId="0" applyFill="1" applyAlignment="1"/>
    <xf numFmtId="0" fontId="0" fillId="0" borderId="2" xfId="0" applyFill="1" applyBorder="1" applyAlignment="1"/>
    <xf numFmtId="0" fontId="0" fillId="0" borderId="0" xfId="0" applyFill="1" applyBorder="1" applyAlignment="1"/>
    <xf numFmtId="0" fontId="0" fillId="0" borderId="0" xfId="0" applyFont="1"/>
    <xf numFmtId="0" fontId="10" fillId="2" borderId="1" xfId="0" applyFont="1" applyFill="1" applyBorder="1"/>
    <xf numFmtId="2" fontId="0" fillId="0" borderId="0" xfId="0" applyNumberFormat="1" applyFont="1"/>
    <xf numFmtId="0" fontId="25" fillId="0" borderId="0" xfId="0" applyFont="1"/>
    <xf numFmtId="2" fontId="26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7" fillId="0" borderId="0" xfId="0" applyFont="1"/>
    <xf numFmtId="0" fontId="0" fillId="0" borderId="0" xfId="0" applyFill="1" applyBorder="1"/>
    <xf numFmtId="0" fontId="15" fillId="0" borderId="0" xfId="0" applyFont="1" applyFill="1" applyBorder="1"/>
    <xf numFmtId="2" fontId="0" fillId="0" borderId="0" xfId="0" applyNumberFormat="1" applyFill="1" applyBorder="1"/>
    <xf numFmtId="0" fontId="18" fillId="0" borderId="0" xfId="0" applyFont="1" applyFill="1" applyBorder="1"/>
    <xf numFmtId="165" fontId="19" fillId="2" borderId="1" xfId="0" applyNumberFormat="1" applyFont="1" applyFill="1" applyBorder="1"/>
    <xf numFmtId="165" fontId="26" fillId="2" borderId="1" xfId="0" applyNumberFormat="1" applyFont="1" applyFill="1" applyBorder="1"/>
    <xf numFmtId="2" fontId="19" fillId="0" borderId="1" xfId="0" applyNumberFormat="1" applyFont="1" applyFill="1" applyBorder="1"/>
    <xf numFmtId="164" fontId="0" fillId="3" borderId="0" xfId="0" applyNumberFormat="1" applyFont="1" applyFill="1"/>
    <xf numFmtId="164" fontId="27" fillId="3" borderId="0" xfId="0" applyNumberFormat="1" applyFont="1" applyFill="1"/>
    <xf numFmtId="170" fontId="4" fillId="0" borderId="1" xfId="0" applyNumberFormat="1" applyFont="1" applyFill="1" applyBorder="1" applyAlignment="1">
      <alignment horizontal="right" wrapText="1"/>
    </xf>
    <xf numFmtId="165" fontId="11" fillId="0" borderId="1" xfId="0" applyNumberFormat="1" applyFont="1" applyFill="1" applyBorder="1"/>
    <xf numFmtId="164" fontId="11" fillId="0" borderId="1" xfId="0" applyNumberFormat="1" applyFont="1" applyFill="1" applyBorder="1"/>
    <xf numFmtId="0" fontId="12" fillId="0" borderId="1" xfId="0" applyFont="1" applyFill="1" applyBorder="1"/>
    <xf numFmtId="165" fontId="4" fillId="0" borderId="1" xfId="0" applyNumberFormat="1" applyFont="1" applyFill="1" applyBorder="1"/>
    <xf numFmtId="171" fontId="4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justify" wrapText="1"/>
    </xf>
    <xf numFmtId="0" fontId="4" fillId="0" borderId="1" xfId="0" applyFont="1" applyFill="1" applyBorder="1" applyAlignment="1">
      <alignment horizontal="left"/>
    </xf>
    <xf numFmtId="0" fontId="23" fillId="0" borderId="1" xfId="0" applyFont="1" applyFill="1" applyBorder="1"/>
    <xf numFmtId="0" fontId="15" fillId="0" borderId="1" xfId="0" applyFont="1" applyFill="1" applyBorder="1"/>
    <xf numFmtId="164" fontId="22" fillId="0" borderId="1" xfId="0" applyNumberFormat="1" applyFont="1" applyFill="1" applyBorder="1"/>
    <xf numFmtId="164" fontId="4" fillId="0" borderId="0" xfId="0" applyNumberFormat="1" applyFont="1" applyFill="1" applyAlignment="1">
      <alignment horizontal="right" vertical="justify" wrapText="1"/>
    </xf>
    <xf numFmtId="164" fontId="4" fillId="0" borderId="0" xfId="0" applyNumberFormat="1" applyFont="1" applyFill="1" applyAlignment="1">
      <alignment vertical="justify" wrapText="1"/>
    </xf>
    <xf numFmtId="169" fontId="23" fillId="0" borderId="1" xfId="0" applyNumberFormat="1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horizontal="left" vertical="justify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justify" wrapText="1"/>
    </xf>
    <xf numFmtId="164" fontId="5" fillId="0" borderId="0" xfId="0" applyNumberFormat="1" applyFont="1" applyFill="1" applyAlignment="1">
      <alignment horizontal="right" vertical="justify" wrapText="1"/>
    </xf>
    <xf numFmtId="165" fontId="4" fillId="0" borderId="0" xfId="0" applyNumberFormat="1" applyFont="1" applyFill="1" applyBorder="1" applyAlignment="1">
      <alignment vertical="justify" wrapText="1"/>
    </xf>
    <xf numFmtId="0" fontId="5" fillId="0" borderId="0" xfId="0" applyFont="1" applyFill="1" applyAlignment="1">
      <alignment vertical="justify" wrapText="1"/>
    </xf>
    <xf numFmtId="165" fontId="7" fillId="0" borderId="3" xfId="0" applyNumberFormat="1" applyFont="1" applyFill="1" applyBorder="1" applyAlignment="1">
      <alignment vertical="justify" wrapText="1"/>
    </xf>
    <xf numFmtId="165" fontId="5" fillId="0" borderId="3" xfId="0" applyNumberFormat="1" applyFont="1" applyFill="1" applyBorder="1" applyAlignment="1">
      <alignment vertical="justify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NumberFormat="1" applyFont="1" applyFill="1" applyBorder="1"/>
    <xf numFmtId="164" fontId="12" fillId="0" borderId="1" xfId="0" applyNumberFormat="1" applyFont="1" applyFill="1" applyBorder="1"/>
    <xf numFmtId="14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/>
    <xf numFmtId="0" fontId="19" fillId="0" borderId="1" xfId="0" applyFont="1" applyFill="1" applyBorder="1"/>
    <xf numFmtId="164" fontId="8" fillId="0" borderId="1" xfId="0" applyNumberFormat="1" applyFont="1" applyFill="1" applyBorder="1"/>
    <xf numFmtId="0" fontId="21" fillId="0" borderId="1" xfId="0" applyFont="1" applyFill="1" applyBorder="1"/>
    <xf numFmtId="0" fontId="8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right" vertical="center" wrapText="1"/>
    </xf>
    <xf numFmtId="168" fontId="8" fillId="0" borderId="0" xfId="0" applyNumberFormat="1" applyFont="1" applyFill="1"/>
    <xf numFmtId="2" fontId="8" fillId="0" borderId="0" xfId="0" applyNumberFormat="1" applyFont="1" applyFill="1"/>
    <xf numFmtId="0" fontId="16" fillId="0" borderId="0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17" fillId="0" borderId="0" xfId="0" applyFont="1" applyFill="1"/>
    <xf numFmtId="0" fontId="20" fillId="0" borderId="1" xfId="0" applyFont="1" applyFill="1" applyBorder="1"/>
    <xf numFmtId="165" fontId="19" fillId="0" borderId="1" xfId="0" applyNumberFormat="1" applyFont="1" applyFill="1" applyBorder="1"/>
    <xf numFmtId="2" fontId="20" fillId="0" borderId="1" xfId="0" applyNumberFormat="1" applyFont="1" applyFill="1" applyBorder="1"/>
    <xf numFmtId="0" fontId="18" fillId="0" borderId="0" xfId="0" applyFont="1" applyFill="1"/>
    <xf numFmtId="165" fontId="20" fillId="0" borderId="1" xfId="0" applyNumberFormat="1" applyFont="1" applyFill="1" applyBorder="1"/>
    <xf numFmtId="2" fontId="18" fillId="0" borderId="0" xfId="0" applyNumberFormat="1" applyFont="1" applyFill="1"/>
    <xf numFmtId="164" fontId="0" fillId="0" borderId="0" xfId="0" applyNumberFormat="1" applyFill="1"/>
    <xf numFmtId="2" fontId="0" fillId="0" borderId="0" xfId="0" applyNumberFormat="1" applyFill="1"/>
    <xf numFmtId="0" fontId="3" fillId="0" borderId="2" xfId="0" applyFont="1" applyFill="1" applyBorder="1" applyAlignment="1">
      <alignment horizontal="center" vertical="justify" wrapText="1"/>
    </xf>
    <xf numFmtId="0" fontId="3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tabSelected="1" zoomScale="40" zoomScaleNormal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1" sqref="H31"/>
    </sheetView>
  </sheetViews>
  <sheetFormatPr defaultColWidth="19.5703125" defaultRowHeight="30"/>
  <cols>
    <col min="1" max="1" width="68.42578125" style="9" customWidth="1"/>
    <col min="2" max="2" width="33.5703125" style="9" customWidth="1"/>
    <col min="3" max="3" width="32.85546875" style="9" customWidth="1"/>
    <col min="4" max="4" width="25.7109375" style="9" customWidth="1"/>
    <col min="5" max="5" width="29" style="9" customWidth="1"/>
    <col min="6" max="6" width="26.7109375" style="9" customWidth="1"/>
    <col min="7" max="7" width="25.42578125" style="9" customWidth="1"/>
    <col min="8" max="8" width="33.140625" style="9" customWidth="1"/>
    <col min="9" max="9" width="33" style="9" customWidth="1"/>
    <col min="10" max="10" width="29.140625" style="9" customWidth="1"/>
    <col min="11" max="11" width="30.42578125" style="9" customWidth="1"/>
    <col min="12" max="12" width="26.85546875" style="9" customWidth="1"/>
    <col min="13" max="13" width="28.140625" style="9" customWidth="1"/>
    <col min="14" max="14" width="33.42578125" style="9" customWidth="1"/>
    <col min="15" max="15" width="32.28515625" style="9" customWidth="1"/>
    <col min="16" max="16" width="31.5703125" style="9" customWidth="1"/>
    <col min="17" max="17" width="35.5703125" style="9" customWidth="1"/>
    <col min="18" max="18" width="24.28515625" style="9" customWidth="1"/>
    <col min="19" max="19" width="43.7109375" style="9" customWidth="1"/>
    <col min="20" max="20" width="23.140625" style="9" customWidth="1"/>
    <col min="21" max="21" width="30.7109375" style="9" customWidth="1"/>
    <col min="22" max="22" width="30.85546875" style="9" customWidth="1"/>
    <col min="23" max="23" width="31.42578125" style="9" customWidth="1"/>
    <col min="24" max="24" width="0.5703125" style="9" hidden="1" customWidth="1"/>
    <col min="25" max="33" width="19.5703125" style="9" hidden="1" customWidth="1"/>
    <col min="34" max="16384" width="19.5703125" style="9"/>
  </cols>
  <sheetData>
    <row r="1" spans="1:33">
      <c r="B1" s="20" t="s">
        <v>87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3" s="4" customFormat="1"/>
    <row r="3" spans="1:33" s="16" customFormat="1" ht="186.75" customHeight="1">
      <c r="A3" s="1" t="s">
        <v>0</v>
      </c>
      <c r="B3" s="1" t="s">
        <v>88</v>
      </c>
      <c r="C3" s="1" t="s">
        <v>89</v>
      </c>
      <c r="D3" s="1" t="s">
        <v>1</v>
      </c>
      <c r="E3" s="1" t="s">
        <v>7</v>
      </c>
      <c r="F3" s="1" t="s">
        <v>2</v>
      </c>
      <c r="G3" s="1" t="s">
        <v>3</v>
      </c>
      <c r="H3" s="1" t="s">
        <v>8</v>
      </c>
      <c r="I3" s="1" t="s">
        <v>4</v>
      </c>
      <c r="J3" s="1" t="s">
        <v>24</v>
      </c>
      <c r="K3" s="1" t="s">
        <v>5</v>
      </c>
      <c r="L3" s="1" t="s">
        <v>9</v>
      </c>
      <c r="M3" s="1" t="s">
        <v>10</v>
      </c>
      <c r="N3" s="1" t="s">
        <v>11</v>
      </c>
      <c r="O3" s="1" t="s">
        <v>23</v>
      </c>
      <c r="P3" s="71" t="s">
        <v>12</v>
      </c>
      <c r="Q3" s="1" t="s">
        <v>13</v>
      </c>
      <c r="R3" s="1" t="s">
        <v>15</v>
      </c>
      <c r="S3" s="1" t="s">
        <v>14</v>
      </c>
      <c r="T3" s="1" t="s">
        <v>16</v>
      </c>
      <c r="U3" s="1" t="s">
        <v>17</v>
      </c>
      <c r="V3" s="1" t="s">
        <v>18</v>
      </c>
      <c r="W3" s="1" t="s">
        <v>19</v>
      </c>
    </row>
    <row r="4" spans="1:33" s="72" customFormat="1" ht="42" customHeight="1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  <c r="Q4" s="5">
        <v>17</v>
      </c>
      <c r="R4" s="5">
        <v>18</v>
      </c>
      <c r="S4" s="5">
        <v>19</v>
      </c>
      <c r="T4" s="5">
        <v>20</v>
      </c>
      <c r="U4" s="5">
        <v>21</v>
      </c>
      <c r="V4" s="5">
        <v>22</v>
      </c>
      <c r="W4" s="5">
        <v>23</v>
      </c>
      <c r="X4" s="120"/>
      <c r="Y4" s="121"/>
      <c r="Z4" s="121"/>
      <c r="AA4" s="121"/>
      <c r="AB4" s="121"/>
    </row>
    <row r="5" spans="1:33" s="17" customFormat="1" ht="45" customHeight="1">
      <c r="A5" s="73" t="s">
        <v>57</v>
      </c>
      <c r="B5" s="74">
        <v>6.8179999999999996</v>
      </c>
      <c r="C5" s="13">
        <f ca="1">'Налоговый потенциал'!F5</f>
        <v>19166.864999999998</v>
      </c>
      <c r="D5" s="13">
        <f t="shared" ref="D5:D28" si="0">C5/B5</f>
        <v>2811.2151657377531</v>
      </c>
      <c r="E5" s="2">
        <f t="shared" ref="E5:E28" si="1">D5/D$29</f>
        <v>1.4590002100906569</v>
      </c>
      <c r="F5" s="2">
        <f ca="1">ИБР!V7</f>
        <v>1.0105796681102883</v>
      </c>
      <c r="G5" s="2">
        <f t="shared" ref="G5:G28" si="2">E5/F5</f>
        <v>1.4437260674548134</v>
      </c>
      <c r="H5" s="2">
        <v>1.444</v>
      </c>
      <c r="I5" s="13"/>
      <c r="J5" s="2"/>
      <c r="K5" s="13">
        <f t="shared" ref="K5:K28" si="3">I5*J5</f>
        <v>0</v>
      </c>
      <c r="L5" s="13">
        <f t="shared" ref="L5:L10" si="4">K5+O5+P5</f>
        <v>24599.264999999999</v>
      </c>
      <c r="M5" s="13">
        <f t="shared" ref="M5:M28" si="5">L5/B5</f>
        <v>3607.9884130243472</v>
      </c>
      <c r="N5" s="3">
        <f t="shared" ref="N5:N28" si="6">G5+K5/(F5*B5*$M$29)</f>
        <v>1.4437260674548134</v>
      </c>
      <c r="O5" s="75">
        <v>21892.1</v>
      </c>
      <c r="P5" s="69">
        <f ca="1">'за счет субвенций'!F3</f>
        <v>2707.165</v>
      </c>
      <c r="Q5" s="6">
        <f t="shared" ref="Q5:Q28" si="7">(O5+P5+ K5)/B5</f>
        <v>3607.9884130243472</v>
      </c>
      <c r="R5" s="24" t="s">
        <v>6</v>
      </c>
      <c r="S5" s="13"/>
      <c r="T5" s="19" t="s">
        <v>6</v>
      </c>
      <c r="U5" s="13">
        <f t="shared" ref="U5:U28" si="8">(T$29-K$29)*S5/S$29</f>
        <v>0</v>
      </c>
      <c r="V5" s="13">
        <f t="shared" ref="V5:V29" si="9">K5+U5</f>
        <v>0</v>
      </c>
      <c r="W5" s="2">
        <f t="shared" ref="W5:W28" si="10">G5+V5/(B5*F5*Q$29)</f>
        <v>1.4437260674548134</v>
      </c>
      <c r="X5" s="76">
        <f ca="1">'Расчёт коэф-в'!J5</f>
        <v>0</v>
      </c>
      <c r="AA5" s="77"/>
    </row>
    <row r="6" spans="1:33" s="17" customFormat="1" ht="39" customHeight="1">
      <c r="A6" s="73" t="s">
        <v>58</v>
      </c>
      <c r="B6" s="74">
        <v>1.2869999999999999</v>
      </c>
      <c r="C6" s="13">
        <f ca="1">'Налоговый потенциал'!F6</f>
        <v>1346.7</v>
      </c>
      <c r="D6" s="13">
        <f t="shared" si="0"/>
        <v>1046.3869463869464</v>
      </c>
      <c r="E6" s="2">
        <f t="shared" si="1"/>
        <v>0.54306720923441887</v>
      </c>
      <c r="F6" s="2">
        <f ca="1">ИБР!V8</f>
        <v>1.2108990170388052</v>
      </c>
      <c r="G6" s="2">
        <f t="shared" si="2"/>
        <v>0.44848265758978267</v>
      </c>
      <c r="H6" s="2"/>
      <c r="I6" s="13">
        <f>$D$29*($H$29-G6)*F6*B6</f>
        <v>1382.8376516424939</v>
      </c>
      <c r="J6" s="2">
        <v>0.4</v>
      </c>
      <c r="K6" s="13">
        <f t="shared" si="3"/>
        <v>553.13506065699755</v>
      </c>
      <c r="L6" s="13">
        <f t="shared" si="4"/>
        <v>2029.9350606569974</v>
      </c>
      <c r="M6" s="13">
        <f t="shared" si="5"/>
        <v>1577.2611193916064</v>
      </c>
      <c r="N6" s="3">
        <f t="shared" si="6"/>
        <v>0.59613028504389953</v>
      </c>
      <c r="O6" s="75">
        <v>965.8</v>
      </c>
      <c r="P6" s="69">
        <f ca="1">'за счет субвенций'!F4</f>
        <v>511</v>
      </c>
      <c r="Q6" s="6">
        <f t="shared" si="7"/>
        <v>1577.2611193916064</v>
      </c>
      <c r="R6" s="24" t="s">
        <v>6</v>
      </c>
      <c r="S6" s="13">
        <f>Q$29*(R$29-N6)*F6*B6</f>
        <v>1448.1660564380568</v>
      </c>
      <c r="T6" s="19" t="s">
        <v>6</v>
      </c>
      <c r="U6" s="13">
        <f t="shared" si="8"/>
        <v>1423.9706170567604</v>
      </c>
      <c r="V6" s="65">
        <f t="shared" si="9"/>
        <v>1977.1056777137578</v>
      </c>
      <c r="W6" s="2">
        <f t="shared" si="10"/>
        <v>0.99986494068260401</v>
      </c>
      <c r="X6" s="76">
        <f ca="1">'Расчёт коэф-в'!J6</f>
        <v>0</v>
      </c>
      <c r="Y6" s="28"/>
      <c r="Z6" s="7"/>
      <c r="AA6" s="77">
        <v>1979.9</v>
      </c>
      <c r="AB6" s="7"/>
      <c r="AC6" s="78">
        <f>AA6-V6</f>
        <v>2.7943222862422772</v>
      </c>
      <c r="AD6" s="7"/>
      <c r="AE6" s="7"/>
      <c r="AF6" s="7"/>
      <c r="AG6" s="17">
        <v>1275.2</v>
      </c>
    </row>
    <row r="7" spans="1:33" s="17" customFormat="1" ht="39.75" customHeight="1">
      <c r="A7" s="73" t="s">
        <v>59</v>
      </c>
      <c r="B7" s="79">
        <v>1.3149999999999999</v>
      </c>
      <c r="C7" s="13">
        <f ca="1">'Налоговый потенциал'!F7</f>
        <v>1579.8000000000002</v>
      </c>
      <c r="D7" s="13">
        <f t="shared" si="0"/>
        <v>1201.3688212927759</v>
      </c>
      <c r="E7" s="2">
        <f t="shared" si="1"/>
        <v>0.62350167430266223</v>
      </c>
      <c r="F7" s="2">
        <f ca="1">ИБР!V9</f>
        <v>1.1679847657081102</v>
      </c>
      <c r="G7" s="2">
        <f t="shared" si="2"/>
        <v>0.53382688936413825</v>
      </c>
      <c r="H7" s="2"/>
      <c r="I7" s="13">
        <f t="shared" ref="I7:I28" si="11">$D$29*($H$29-G7)*F7*B7</f>
        <v>1110.2821757227714</v>
      </c>
      <c r="J7" s="2">
        <v>0.4</v>
      </c>
      <c r="K7" s="13">
        <f t="shared" si="3"/>
        <v>444.11287028910857</v>
      </c>
      <c r="L7" s="13">
        <f t="shared" si="4"/>
        <v>2095.8128702891086</v>
      </c>
      <c r="M7" s="13">
        <f t="shared" si="5"/>
        <v>1593.7740458472308</v>
      </c>
      <c r="N7" s="3">
        <f t="shared" si="6"/>
        <v>0.65411208726798353</v>
      </c>
      <c r="O7" s="75">
        <v>1129.5999999999999</v>
      </c>
      <c r="P7" s="69">
        <f ca="1">'за счет субвенций'!F5</f>
        <v>522.1</v>
      </c>
      <c r="Q7" s="6">
        <f t="shared" si="7"/>
        <v>1593.7740458472308</v>
      </c>
      <c r="R7" s="24" t="s">
        <v>6</v>
      </c>
      <c r="S7" s="13">
        <f>Q$29*(R$29-N7)*F7*B7</f>
        <v>1222.3312612398131</v>
      </c>
      <c r="T7" s="19" t="s">
        <v>6</v>
      </c>
      <c r="U7" s="13">
        <f t="shared" si="8"/>
        <v>1201.908988667057</v>
      </c>
      <c r="V7" s="70">
        <f t="shared" si="9"/>
        <v>1646.0218589561655</v>
      </c>
      <c r="W7" s="2">
        <f t="shared" si="10"/>
        <v>0.99960820672007333</v>
      </c>
      <c r="X7" s="76">
        <f ca="1">'Расчёт коэф-в'!J7</f>
        <v>0</v>
      </c>
      <c r="Y7" s="28"/>
      <c r="Z7" s="7"/>
      <c r="AA7" s="77">
        <v>1680.7</v>
      </c>
      <c r="AB7" s="7"/>
      <c r="AC7" s="78">
        <f>AA7-V7</f>
        <v>34.678141043834557</v>
      </c>
      <c r="AD7" s="7"/>
      <c r="AE7" s="7"/>
      <c r="AF7" s="7"/>
      <c r="AG7" s="17">
        <v>1267.3</v>
      </c>
    </row>
    <row r="8" spans="1:33" s="17" customFormat="1" ht="42.75" customHeight="1">
      <c r="A8" s="73" t="s">
        <v>60</v>
      </c>
      <c r="B8" s="79">
        <v>1.4079999999999999</v>
      </c>
      <c r="C8" s="13">
        <f ca="1">'Налоговый потенциал'!F8</f>
        <v>1185.4000000000001</v>
      </c>
      <c r="D8" s="13">
        <f t="shared" si="0"/>
        <v>841.90340909090924</v>
      </c>
      <c r="E8" s="2">
        <f>D8/D$29</f>
        <v>0.43694174167466182</v>
      </c>
      <c r="F8" s="2">
        <f ca="1">ИБР!V10</f>
        <v>1.1682225294994089</v>
      </c>
      <c r="G8" s="2">
        <f>E8/F8</f>
        <v>0.37402269742383265</v>
      </c>
      <c r="H8" s="2">
        <v>0.374</v>
      </c>
      <c r="I8" s="13">
        <f>$D$29*($H$29-G8)*F8*B8</f>
        <v>1695.517675375655</v>
      </c>
      <c r="J8" s="2">
        <v>0.4</v>
      </c>
      <c r="K8" s="13">
        <f t="shared" si="3"/>
        <v>678.2070701502621</v>
      </c>
      <c r="L8" s="13">
        <f t="shared" si="4"/>
        <v>2010.6070701502622</v>
      </c>
      <c r="M8" s="13">
        <f t="shared" si="5"/>
        <v>1427.987975958993</v>
      </c>
      <c r="N8" s="3">
        <f t="shared" si="6"/>
        <v>0.54554312063693644</v>
      </c>
      <c r="O8" s="75">
        <v>773.3</v>
      </c>
      <c r="P8" s="69">
        <f ca="1">'за счет субвенций'!F6</f>
        <v>559.1</v>
      </c>
      <c r="Q8" s="6">
        <f t="shared" si="7"/>
        <v>1427.987975958993</v>
      </c>
      <c r="R8" s="24" t="s">
        <v>6</v>
      </c>
      <c r="S8" s="13">
        <f>Q$29*(R$29-N8)*F8*B8</f>
        <v>1719.9329499080393</v>
      </c>
      <c r="T8" s="19" t="s">
        <v>6</v>
      </c>
      <c r="U8" s="13">
        <f t="shared" si="8"/>
        <v>1691.1969266844665</v>
      </c>
      <c r="V8" s="65">
        <f t="shared" si="9"/>
        <v>2369.4039968347288</v>
      </c>
      <c r="W8" s="2">
        <f t="shared" si="10"/>
        <v>1.0000889323950588</v>
      </c>
      <c r="X8" s="76">
        <f ca="1">'Расчёт коэф-в'!J8</f>
        <v>0</v>
      </c>
      <c r="Y8" s="28"/>
      <c r="Z8" s="7"/>
      <c r="AA8" s="77">
        <v>2216.8000000000002</v>
      </c>
      <c r="AB8" s="7"/>
      <c r="AC8" s="78">
        <f>AA8-V8</f>
        <v>-152.6039968347286</v>
      </c>
      <c r="AD8" s="7"/>
      <c r="AE8" s="7"/>
      <c r="AF8" s="7"/>
      <c r="AG8" s="17">
        <v>1457.5</v>
      </c>
    </row>
    <row r="9" spans="1:33" s="17" customFormat="1" ht="43.5" customHeight="1">
      <c r="A9" s="73" t="s">
        <v>61</v>
      </c>
      <c r="B9" s="79">
        <v>3.173</v>
      </c>
      <c r="C9" s="13">
        <f ca="1">'Налоговый потенциал'!F9</f>
        <v>5663.2000000000007</v>
      </c>
      <c r="D9" s="13">
        <f t="shared" si="0"/>
        <v>1784.8093287109994</v>
      </c>
      <c r="E9" s="2">
        <f t="shared" si="1"/>
        <v>0.92630305118524414</v>
      </c>
      <c r="F9" s="2">
        <f ca="1">ИБР!V11</f>
        <v>0.88047213158327386</v>
      </c>
      <c r="G9" s="2">
        <f t="shared" si="2"/>
        <v>1.0520526635176477</v>
      </c>
      <c r="H9" s="2"/>
      <c r="I9" s="13"/>
      <c r="J9" s="2">
        <v>0.4</v>
      </c>
      <c r="K9" s="13">
        <f t="shared" si="3"/>
        <v>0</v>
      </c>
      <c r="L9" s="13">
        <f t="shared" si="4"/>
        <v>6013</v>
      </c>
      <c r="M9" s="13">
        <f t="shared" si="5"/>
        <v>1895.0520012606366</v>
      </c>
      <c r="N9" s="3">
        <f t="shared" si="6"/>
        <v>1.0520526635176477</v>
      </c>
      <c r="O9" s="75">
        <v>4753.1000000000004</v>
      </c>
      <c r="P9" s="69">
        <f ca="1">'за счет субвенций'!F7</f>
        <v>1259.9000000000001</v>
      </c>
      <c r="Q9" s="6">
        <f t="shared" si="7"/>
        <v>1895.0520012606366</v>
      </c>
      <c r="R9" s="24" t="s">
        <v>6</v>
      </c>
      <c r="S9" s="13"/>
      <c r="T9" s="19" t="s">
        <v>6</v>
      </c>
      <c r="U9" s="13">
        <f t="shared" si="8"/>
        <v>0</v>
      </c>
      <c r="V9" s="65">
        <f t="shared" si="9"/>
        <v>0</v>
      </c>
      <c r="W9" s="2">
        <f t="shared" si="10"/>
        <v>1.0520526635176477</v>
      </c>
      <c r="X9" s="76">
        <f ca="1">'Расчёт коэф-в'!J9</f>
        <v>0</v>
      </c>
      <c r="AA9" s="77"/>
    </row>
    <row r="10" spans="1:33" s="17" customFormat="1" ht="54.75" customHeight="1">
      <c r="A10" s="73" t="s">
        <v>62</v>
      </c>
      <c r="B10" s="80">
        <v>2.4169999999999998</v>
      </c>
      <c r="C10" s="13">
        <f ca="1">'Налоговый потенциал'!F10</f>
        <v>2692.3900000000003</v>
      </c>
      <c r="D10" s="13">
        <f t="shared" si="0"/>
        <v>1113.9387670666117</v>
      </c>
      <c r="E10" s="2">
        <f t="shared" si="1"/>
        <v>0.57812611250330947</v>
      </c>
      <c r="F10" s="2">
        <f ca="1">ИБР!V12</f>
        <v>0.64568019100210172</v>
      </c>
      <c r="G10" s="2">
        <f t="shared" si="2"/>
        <v>0.89537532753800653</v>
      </c>
      <c r="H10" s="2"/>
      <c r="I10" s="13">
        <f>$D$29*($H$29-G10)*F10*B10</f>
        <v>40.969335162286555</v>
      </c>
      <c r="J10" s="2">
        <v>0.4</v>
      </c>
      <c r="K10" s="13">
        <f t="shared" si="3"/>
        <v>16.387734064914621</v>
      </c>
      <c r="L10" s="13">
        <f t="shared" si="4"/>
        <v>2718.7777340649145</v>
      </c>
      <c r="M10" s="13">
        <f t="shared" si="5"/>
        <v>1124.856323568438</v>
      </c>
      <c r="N10" s="3">
        <f>G10+K10/(F10*B10*$M$29)</f>
        <v>0.899743568163483</v>
      </c>
      <c r="O10" s="75">
        <v>1742.7</v>
      </c>
      <c r="P10" s="69">
        <f ca="1">'за счет субвенций'!F8</f>
        <v>959.69</v>
      </c>
      <c r="Q10" s="6">
        <f>(O10+P10+ K10)/B10</f>
        <v>1124.8563235684383</v>
      </c>
      <c r="R10" s="24" t="s">
        <v>6</v>
      </c>
      <c r="S10" s="13">
        <f>Q$29*(R$29-N10)*F10*B10</f>
        <v>359.99540664567104</v>
      </c>
      <c r="T10" s="19"/>
      <c r="U10" s="13">
        <f t="shared" si="8"/>
        <v>353.98073243043331</v>
      </c>
      <c r="V10" s="65">
        <f t="shared" si="9"/>
        <v>370.36846649534795</v>
      </c>
      <c r="W10" s="2">
        <f t="shared" si="10"/>
        <v>0.99852059058891407</v>
      </c>
      <c r="X10" s="76">
        <f ca="1">'Расчёт коэф-в'!J10</f>
        <v>0</v>
      </c>
      <c r="AA10" s="77"/>
    </row>
    <row r="11" spans="1:33" s="17" customFormat="1" ht="26.25" hidden="1">
      <c r="A11" s="81"/>
      <c r="B11" s="82"/>
      <c r="C11" s="13"/>
      <c r="D11" s="13" t="e">
        <f t="shared" si="0"/>
        <v>#DIV/0!</v>
      </c>
      <c r="E11" s="2" t="e">
        <f t="shared" si="1"/>
        <v>#DIV/0!</v>
      </c>
      <c r="F11" s="2"/>
      <c r="G11" s="2" t="e">
        <f t="shared" si="2"/>
        <v>#DIV/0!</v>
      </c>
      <c r="H11" s="2"/>
      <c r="I11" s="13" t="e">
        <f t="shared" si="11"/>
        <v>#DIV/0!</v>
      </c>
      <c r="J11" s="2"/>
      <c r="K11" s="13" t="e">
        <f t="shared" si="3"/>
        <v>#DIV/0!</v>
      </c>
      <c r="L11" s="13" t="e">
        <f t="shared" ref="L11:L28" si="12">C11+K11</f>
        <v>#DIV/0!</v>
      </c>
      <c r="M11" s="13" t="e">
        <f t="shared" si="5"/>
        <v>#DIV/0!</v>
      </c>
      <c r="N11" s="3" t="e">
        <f t="shared" si="6"/>
        <v>#DIV/0!</v>
      </c>
      <c r="O11" s="6"/>
      <c r="P11" s="6"/>
      <c r="Q11" s="6" t="e">
        <f t="shared" si="7"/>
        <v>#DIV/0!</v>
      </c>
      <c r="R11" s="24" t="s">
        <v>6</v>
      </c>
      <c r="S11" s="13" t="e">
        <f t="shared" ref="S11:S28" si="13">Q$29*(R$29-N11)*F11*B11</f>
        <v>#DIV/0!</v>
      </c>
      <c r="T11" s="19" t="s">
        <v>6</v>
      </c>
      <c r="U11" s="13" t="e">
        <f t="shared" si="8"/>
        <v>#DIV/0!</v>
      </c>
      <c r="V11" s="13" t="e">
        <f t="shared" si="9"/>
        <v>#DIV/0!</v>
      </c>
      <c r="W11" s="2" t="e">
        <f t="shared" si="10"/>
        <v>#DIV/0!</v>
      </c>
      <c r="AA11" s="77"/>
    </row>
    <row r="12" spans="1:33" s="17" customFormat="1" ht="26.25" hidden="1">
      <c r="A12" s="81"/>
      <c r="B12" s="82"/>
      <c r="C12" s="13"/>
      <c r="D12" s="13" t="e">
        <f t="shared" si="0"/>
        <v>#DIV/0!</v>
      </c>
      <c r="E12" s="2" t="e">
        <f t="shared" si="1"/>
        <v>#DIV/0!</v>
      </c>
      <c r="F12" s="2"/>
      <c r="G12" s="2" t="e">
        <f t="shared" si="2"/>
        <v>#DIV/0!</v>
      </c>
      <c r="H12" s="2"/>
      <c r="I12" s="13" t="e">
        <f t="shared" si="11"/>
        <v>#DIV/0!</v>
      </c>
      <c r="J12" s="2"/>
      <c r="K12" s="13" t="e">
        <f t="shared" si="3"/>
        <v>#DIV/0!</v>
      </c>
      <c r="L12" s="13" t="e">
        <f t="shared" si="12"/>
        <v>#DIV/0!</v>
      </c>
      <c r="M12" s="13" t="e">
        <f t="shared" si="5"/>
        <v>#DIV/0!</v>
      </c>
      <c r="N12" s="3" t="e">
        <f t="shared" si="6"/>
        <v>#DIV/0!</v>
      </c>
      <c r="O12" s="6"/>
      <c r="P12" s="6"/>
      <c r="Q12" s="6" t="e">
        <f t="shared" si="7"/>
        <v>#DIV/0!</v>
      </c>
      <c r="R12" s="24" t="s">
        <v>6</v>
      </c>
      <c r="S12" s="13" t="e">
        <f t="shared" si="13"/>
        <v>#DIV/0!</v>
      </c>
      <c r="T12" s="19" t="s">
        <v>6</v>
      </c>
      <c r="U12" s="13" t="e">
        <f t="shared" si="8"/>
        <v>#DIV/0!</v>
      </c>
      <c r="V12" s="13" t="e">
        <f t="shared" si="9"/>
        <v>#DIV/0!</v>
      </c>
      <c r="W12" s="2" t="e">
        <f t="shared" si="10"/>
        <v>#DIV/0!</v>
      </c>
      <c r="AA12" s="77"/>
    </row>
    <row r="13" spans="1:33" s="17" customFormat="1" ht="26.25" hidden="1">
      <c r="A13" s="81"/>
      <c r="B13" s="82"/>
      <c r="C13" s="13"/>
      <c r="D13" s="13" t="e">
        <f t="shared" si="0"/>
        <v>#DIV/0!</v>
      </c>
      <c r="E13" s="2" t="e">
        <f t="shared" si="1"/>
        <v>#DIV/0!</v>
      </c>
      <c r="F13" s="2"/>
      <c r="G13" s="2" t="e">
        <f t="shared" si="2"/>
        <v>#DIV/0!</v>
      </c>
      <c r="H13" s="2"/>
      <c r="I13" s="13" t="e">
        <f t="shared" si="11"/>
        <v>#DIV/0!</v>
      </c>
      <c r="J13" s="2"/>
      <c r="K13" s="13" t="e">
        <f t="shared" si="3"/>
        <v>#DIV/0!</v>
      </c>
      <c r="L13" s="13" t="e">
        <f t="shared" si="12"/>
        <v>#DIV/0!</v>
      </c>
      <c r="M13" s="13" t="e">
        <f t="shared" si="5"/>
        <v>#DIV/0!</v>
      </c>
      <c r="N13" s="3" t="e">
        <f t="shared" si="6"/>
        <v>#DIV/0!</v>
      </c>
      <c r="O13" s="6"/>
      <c r="P13" s="6"/>
      <c r="Q13" s="6" t="e">
        <f t="shared" si="7"/>
        <v>#DIV/0!</v>
      </c>
      <c r="R13" s="24" t="s">
        <v>6</v>
      </c>
      <c r="S13" s="13" t="e">
        <f t="shared" si="13"/>
        <v>#DIV/0!</v>
      </c>
      <c r="T13" s="19" t="s">
        <v>6</v>
      </c>
      <c r="U13" s="13" t="e">
        <f t="shared" si="8"/>
        <v>#DIV/0!</v>
      </c>
      <c r="V13" s="13" t="e">
        <f t="shared" si="9"/>
        <v>#DIV/0!</v>
      </c>
      <c r="W13" s="2" t="e">
        <f t="shared" si="10"/>
        <v>#DIV/0!</v>
      </c>
      <c r="AA13" s="77"/>
    </row>
    <row r="14" spans="1:33" s="17" customFormat="1" ht="26.25" hidden="1">
      <c r="A14" s="81"/>
      <c r="B14" s="82"/>
      <c r="C14" s="13"/>
      <c r="D14" s="13" t="e">
        <f t="shared" si="0"/>
        <v>#DIV/0!</v>
      </c>
      <c r="E14" s="2" t="e">
        <f t="shared" si="1"/>
        <v>#DIV/0!</v>
      </c>
      <c r="F14" s="2"/>
      <c r="G14" s="2" t="e">
        <f t="shared" si="2"/>
        <v>#DIV/0!</v>
      </c>
      <c r="H14" s="2"/>
      <c r="I14" s="13" t="e">
        <f t="shared" si="11"/>
        <v>#DIV/0!</v>
      </c>
      <c r="J14" s="2"/>
      <c r="K14" s="13" t="e">
        <f t="shared" si="3"/>
        <v>#DIV/0!</v>
      </c>
      <c r="L14" s="13" t="e">
        <f t="shared" si="12"/>
        <v>#DIV/0!</v>
      </c>
      <c r="M14" s="13" t="e">
        <f t="shared" si="5"/>
        <v>#DIV/0!</v>
      </c>
      <c r="N14" s="3" t="e">
        <f t="shared" si="6"/>
        <v>#DIV/0!</v>
      </c>
      <c r="O14" s="6"/>
      <c r="P14" s="6"/>
      <c r="Q14" s="6" t="e">
        <f t="shared" si="7"/>
        <v>#DIV/0!</v>
      </c>
      <c r="R14" s="24" t="s">
        <v>6</v>
      </c>
      <c r="S14" s="13" t="e">
        <f t="shared" si="13"/>
        <v>#DIV/0!</v>
      </c>
      <c r="T14" s="19" t="s">
        <v>6</v>
      </c>
      <c r="U14" s="13" t="e">
        <f t="shared" si="8"/>
        <v>#DIV/0!</v>
      </c>
      <c r="V14" s="13" t="e">
        <f t="shared" si="9"/>
        <v>#DIV/0!</v>
      </c>
      <c r="W14" s="2" t="e">
        <f t="shared" si="10"/>
        <v>#DIV/0!</v>
      </c>
      <c r="AA14" s="77"/>
    </row>
    <row r="15" spans="1:33" s="17" customFormat="1" ht="26.25" hidden="1">
      <c r="A15" s="81"/>
      <c r="B15" s="82"/>
      <c r="C15" s="13"/>
      <c r="D15" s="13" t="e">
        <f t="shared" si="0"/>
        <v>#DIV/0!</v>
      </c>
      <c r="E15" s="2" t="e">
        <f t="shared" si="1"/>
        <v>#DIV/0!</v>
      </c>
      <c r="F15" s="2"/>
      <c r="G15" s="2" t="e">
        <f t="shared" si="2"/>
        <v>#DIV/0!</v>
      </c>
      <c r="H15" s="2"/>
      <c r="I15" s="13" t="e">
        <f t="shared" si="11"/>
        <v>#DIV/0!</v>
      </c>
      <c r="J15" s="2"/>
      <c r="K15" s="13" t="e">
        <f t="shared" si="3"/>
        <v>#DIV/0!</v>
      </c>
      <c r="L15" s="13" t="e">
        <f t="shared" si="12"/>
        <v>#DIV/0!</v>
      </c>
      <c r="M15" s="13" t="e">
        <f t="shared" si="5"/>
        <v>#DIV/0!</v>
      </c>
      <c r="N15" s="3" t="e">
        <f t="shared" si="6"/>
        <v>#DIV/0!</v>
      </c>
      <c r="O15" s="6"/>
      <c r="P15" s="6"/>
      <c r="Q15" s="6" t="e">
        <f t="shared" si="7"/>
        <v>#DIV/0!</v>
      </c>
      <c r="R15" s="24" t="s">
        <v>6</v>
      </c>
      <c r="S15" s="13" t="e">
        <f t="shared" si="13"/>
        <v>#DIV/0!</v>
      </c>
      <c r="T15" s="19" t="s">
        <v>6</v>
      </c>
      <c r="U15" s="13" t="e">
        <f t="shared" si="8"/>
        <v>#DIV/0!</v>
      </c>
      <c r="V15" s="13" t="e">
        <f t="shared" si="9"/>
        <v>#DIV/0!</v>
      </c>
      <c r="W15" s="2" t="e">
        <f t="shared" si="10"/>
        <v>#DIV/0!</v>
      </c>
      <c r="AA15" s="77"/>
    </row>
    <row r="16" spans="1:33" s="17" customFormat="1" ht="26.25" hidden="1">
      <c r="A16" s="81"/>
      <c r="B16" s="82"/>
      <c r="C16" s="13"/>
      <c r="D16" s="13" t="e">
        <f t="shared" si="0"/>
        <v>#DIV/0!</v>
      </c>
      <c r="E16" s="2" t="e">
        <f t="shared" si="1"/>
        <v>#DIV/0!</v>
      </c>
      <c r="F16" s="2"/>
      <c r="G16" s="2" t="e">
        <f t="shared" si="2"/>
        <v>#DIV/0!</v>
      </c>
      <c r="H16" s="2"/>
      <c r="I16" s="13" t="e">
        <f t="shared" si="11"/>
        <v>#DIV/0!</v>
      </c>
      <c r="J16" s="2"/>
      <c r="K16" s="13" t="e">
        <f t="shared" si="3"/>
        <v>#DIV/0!</v>
      </c>
      <c r="L16" s="13" t="e">
        <f t="shared" si="12"/>
        <v>#DIV/0!</v>
      </c>
      <c r="M16" s="13" t="e">
        <f t="shared" si="5"/>
        <v>#DIV/0!</v>
      </c>
      <c r="N16" s="3" t="e">
        <f t="shared" si="6"/>
        <v>#DIV/0!</v>
      </c>
      <c r="O16" s="6"/>
      <c r="P16" s="6"/>
      <c r="Q16" s="6" t="e">
        <f t="shared" si="7"/>
        <v>#DIV/0!</v>
      </c>
      <c r="R16" s="24" t="s">
        <v>6</v>
      </c>
      <c r="S16" s="13" t="e">
        <f t="shared" si="13"/>
        <v>#DIV/0!</v>
      </c>
      <c r="T16" s="19" t="s">
        <v>6</v>
      </c>
      <c r="U16" s="13" t="e">
        <f t="shared" si="8"/>
        <v>#DIV/0!</v>
      </c>
      <c r="V16" s="13" t="e">
        <f t="shared" si="9"/>
        <v>#DIV/0!</v>
      </c>
      <c r="W16" s="2" t="e">
        <f t="shared" si="10"/>
        <v>#DIV/0!</v>
      </c>
      <c r="AA16" s="77"/>
    </row>
    <row r="17" spans="1:29" s="17" customFormat="1" ht="26.25" hidden="1">
      <c r="A17" s="81"/>
      <c r="B17" s="82"/>
      <c r="C17" s="13"/>
      <c r="D17" s="13" t="e">
        <f t="shared" si="0"/>
        <v>#DIV/0!</v>
      </c>
      <c r="E17" s="2" t="e">
        <f t="shared" si="1"/>
        <v>#DIV/0!</v>
      </c>
      <c r="F17" s="2"/>
      <c r="G17" s="2" t="e">
        <f t="shared" si="2"/>
        <v>#DIV/0!</v>
      </c>
      <c r="H17" s="2"/>
      <c r="I17" s="13" t="e">
        <f t="shared" si="11"/>
        <v>#DIV/0!</v>
      </c>
      <c r="J17" s="2"/>
      <c r="K17" s="13" t="e">
        <f t="shared" si="3"/>
        <v>#DIV/0!</v>
      </c>
      <c r="L17" s="13" t="e">
        <f t="shared" si="12"/>
        <v>#DIV/0!</v>
      </c>
      <c r="M17" s="13" t="e">
        <f t="shared" si="5"/>
        <v>#DIV/0!</v>
      </c>
      <c r="N17" s="3" t="e">
        <f t="shared" si="6"/>
        <v>#DIV/0!</v>
      </c>
      <c r="O17" s="6"/>
      <c r="P17" s="6"/>
      <c r="Q17" s="6" t="e">
        <f t="shared" si="7"/>
        <v>#DIV/0!</v>
      </c>
      <c r="R17" s="24" t="s">
        <v>6</v>
      </c>
      <c r="S17" s="13" t="e">
        <f t="shared" si="13"/>
        <v>#DIV/0!</v>
      </c>
      <c r="T17" s="19" t="s">
        <v>6</v>
      </c>
      <c r="U17" s="13" t="e">
        <f t="shared" si="8"/>
        <v>#DIV/0!</v>
      </c>
      <c r="V17" s="13" t="e">
        <f t="shared" si="9"/>
        <v>#DIV/0!</v>
      </c>
      <c r="W17" s="2" t="e">
        <f t="shared" si="10"/>
        <v>#DIV/0!</v>
      </c>
      <c r="AA17" s="77"/>
    </row>
    <row r="18" spans="1:29" s="17" customFormat="1" ht="26.25" hidden="1">
      <c r="A18" s="81"/>
      <c r="B18" s="82"/>
      <c r="C18" s="13"/>
      <c r="D18" s="13" t="e">
        <f t="shared" si="0"/>
        <v>#DIV/0!</v>
      </c>
      <c r="E18" s="2" t="e">
        <f t="shared" si="1"/>
        <v>#DIV/0!</v>
      </c>
      <c r="F18" s="2"/>
      <c r="G18" s="2" t="e">
        <f t="shared" si="2"/>
        <v>#DIV/0!</v>
      </c>
      <c r="H18" s="2"/>
      <c r="I18" s="13" t="e">
        <f t="shared" si="11"/>
        <v>#DIV/0!</v>
      </c>
      <c r="J18" s="2"/>
      <c r="K18" s="13" t="e">
        <f t="shared" si="3"/>
        <v>#DIV/0!</v>
      </c>
      <c r="L18" s="13" t="e">
        <f t="shared" si="12"/>
        <v>#DIV/0!</v>
      </c>
      <c r="M18" s="13" t="e">
        <f t="shared" si="5"/>
        <v>#DIV/0!</v>
      </c>
      <c r="N18" s="3" t="e">
        <f t="shared" si="6"/>
        <v>#DIV/0!</v>
      </c>
      <c r="O18" s="6"/>
      <c r="P18" s="6"/>
      <c r="Q18" s="6" t="e">
        <f t="shared" si="7"/>
        <v>#DIV/0!</v>
      </c>
      <c r="R18" s="24" t="s">
        <v>6</v>
      </c>
      <c r="S18" s="13" t="e">
        <f t="shared" si="13"/>
        <v>#DIV/0!</v>
      </c>
      <c r="T18" s="19" t="s">
        <v>6</v>
      </c>
      <c r="U18" s="13" t="e">
        <f t="shared" si="8"/>
        <v>#DIV/0!</v>
      </c>
      <c r="V18" s="13" t="e">
        <f t="shared" si="9"/>
        <v>#DIV/0!</v>
      </c>
      <c r="W18" s="2" t="e">
        <f t="shared" si="10"/>
        <v>#DIV/0!</v>
      </c>
      <c r="AA18" s="77"/>
    </row>
    <row r="19" spans="1:29" s="17" customFormat="1" ht="26.25" hidden="1">
      <c r="A19" s="81"/>
      <c r="B19" s="82"/>
      <c r="C19" s="13"/>
      <c r="D19" s="13" t="e">
        <f t="shared" si="0"/>
        <v>#DIV/0!</v>
      </c>
      <c r="E19" s="2" t="e">
        <f t="shared" si="1"/>
        <v>#DIV/0!</v>
      </c>
      <c r="F19" s="2"/>
      <c r="G19" s="2" t="e">
        <f t="shared" si="2"/>
        <v>#DIV/0!</v>
      </c>
      <c r="H19" s="2"/>
      <c r="I19" s="13" t="e">
        <f t="shared" si="11"/>
        <v>#DIV/0!</v>
      </c>
      <c r="J19" s="2"/>
      <c r="K19" s="13" t="e">
        <f t="shared" si="3"/>
        <v>#DIV/0!</v>
      </c>
      <c r="L19" s="13" t="e">
        <f t="shared" si="12"/>
        <v>#DIV/0!</v>
      </c>
      <c r="M19" s="13" t="e">
        <f t="shared" si="5"/>
        <v>#DIV/0!</v>
      </c>
      <c r="N19" s="3" t="e">
        <f t="shared" si="6"/>
        <v>#DIV/0!</v>
      </c>
      <c r="O19" s="6"/>
      <c r="P19" s="6"/>
      <c r="Q19" s="6" t="e">
        <f t="shared" si="7"/>
        <v>#DIV/0!</v>
      </c>
      <c r="R19" s="24" t="s">
        <v>6</v>
      </c>
      <c r="S19" s="13" t="e">
        <f t="shared" si="13"/>
        <v>#DIV/0!</v>
      </c>
      <c r="T19" s="19" t="s">
        <v>6</v>
      </c>
      <c r="U19" s="13" t="e">
        <f t="shared" si="8"/>
        <v>#DIV/0!</v>
      </c>
      <c r="V19" s="13" t="e">
        <f t="shared" si="9"/>
        <v>#DIV/0!</v>
      </c>
      <c r="W19" s="2" t="e">
        <f t="shared" si="10"/>
        <v>#DIV/0!</v>
      </c>
      <c r="AA19" s="77"/>
    </row>
    <row r="20" spans="1:29" s="17" customFormat="1" ht="26.25" hidden="1">
      <c r="A20" s="81"/>
      <c r="B20" s="82"/>
      <c r="C20" s="13"/>
      <c r="D20" s="13" t="e">
        <f t="shared" si="0"/>
        <v>#DIV/0!</v>
      </c>
      <c r="E20" s="2" t="e">
        <f t="shared" si="1"/>
        <v>#DIV/0!</v>
      </c>
      <c r="F20" s="2"/>
      <c r="G20" s="2" t="e">
        <f t="shared" si="2"/>
        <v>#DIV/0!</v>
      </c>
      <c r="H20" s="2"/>
      <c r="I20" s="13" t="e">
        <f t="shared" si="11"/>
        <v>#DIV/0!</v>
      </c>
      <c r="J20" s="2"/>
      <c r="K20" s="13" t="e">
        <f t="shared" si="3"/>
        <v>#DIV/0!</v>
      </c>
      <c r="L20" s="13" t="e">
        <f t="shared" si="12"/>
        <v>#DIV/0!</v>
      </c>
      <c r="M20" s="13" t="e">
        <f t="shared" si="5"/>
        <v>#DIV/0!</v>
      </c>
      <c r="N20" s="3" t="e">
        <f t="shared" si="6"/>
        <v>#DIV/0!</v>
      </c>
      <c r="O20" s="6"/>
      <c r="P20" s="6"/>
      <c r="Q20" s="6" t="e">
        <f t="shared" si="7"/>
        <v>#DIV/0!</v>
      </c>
      <c r="R20" s="24" t="s">
        <v>6</v>
      </c>
      <c r="S20" s="13" t="e">
        <f t="shared" si="13"/>
        <v>#DIV/0!</v>
      </c>
      <c r="T20" s="19" t="s">
        <v>6</v>
      </c>
      <c r="U20" s="13" t="e">
        <f t="shared" si="8"/>
        <v>#DIV/0!</v>
      </c>
      <c r="V20" s="13" t="e">
        <f t="shared" si="9"/>
        <v>#DIV/0!</v>
      </c>
      <c r="W20" s="2" t="e">
        <f t="shared" si="10"/>
        <v>#DIV/0!</v>
      </c>
      <c r="AA20" s="77"/>
    </row>
    <row r="21" spans="1:29" s="17" customFormat="1" ht="26.25" hidden="1">
      <c r="A21" s="81"/>
      <c r="B21" s="82"/>
      <c r="C21" s="13"/>
      <c r="D21" s="13" t="e">
        <f t="shared" si="0"/>
        <v>#DIV/0!</v>
      </c>
      <c r="E21" s="2" t="e">
        <f t="shared" si="1"/>
        <v>#DIV/0!</v>
      </c>
      <c r="F21" s="2"/>
      <c r="G21" s="2" t="e">
        <f t="shared" si="2"/>
        <v>#DIV/0!</v>
      </c>
      <c r="H21" s="2"/>
      <c r="I21" s="13" t="e">
        <f t="shared" si="11"/>
        <v>#DIV/0!</v>
      </c>
      <c r="J21" s="2"/>
      <c r="K21" s="13" t="e">
        <f t="shared" si="3"/>
        <v>#DIV/0!</v>
      </c>
      <c r="L21" s="13" t="e">
        <f t="shared" si="12"/>
        <v>#DIV/0!</v>
      </c>
      <c r="M21" s="13" t="e">
        <f t="shared" si="5"/>
        <v>#DIV/0!</v>
      </c>
      <c r="N21" s="3" t="e">
        <f t="shared" si="6"/>
        <v>#DIV/0!</v>
      </c>
      <c r="O21" s="6"/>
      <c r="P21" s="6"/>
      <c r="Q21" s="6" t="e">
        <f t="shared" si="7"/>
        <v>#DIV/0!</v>
      </c>
      <c r="R21" s="24" t="s">
        <v>6</v>
      </c>
      <c r="S21" s="13" t="e">
        <f t="shared" si="13"/>
        <v>#DIV/0!</v>
      </c>
      <c r="T21" s="19" t="s">
        <v>6</v>
      </c>
      <c r="U21" s="13" t="e">
        <f t="shared" si="8"/>
        <v>#DIV/0!</v>
      </c>
      <c r="V21" s="13" t="e">
        <f t="shared" si="9"/>
        <v>#DIV/0!</v>
      </c>
      <c r="W21" s="2" t="e">
        <f t="shared" si="10"/>
        <v>#DIV/0!</v>
      </c>
      <c r="AA21" s="77"/>
    </row>
    <row r="22" spans="1:29" s="17" customFormat="1" ht="26.25" hidden="1">
      <c r="A22" s="81"/>
      <c r="B22" s="82"/>
      <c r="C22" s="13"/>
      <c r="D22" s="13" t="e">
        <f t="shared" si="0"/>
        <v>#DIV/0!</v>
      </c>
      <c r="E22" s="2" t="e">
        <f t="shared" si="1"/>
        <v>#DIV/0!</v>
      </c>
      <c r="F22" s="2"/>
      <c r="G22" s="2" t="e">
        <f t="shared" si="2"/>
        <v>#DIV/0!</v>
      </c>
      <c r="H22" s="2"/>
      <c r="I22" s="13" t="e">
        <f t="shared" si="11"/>
        <v>#DIV/0!</v>
      </c>
      <c r="J22" s="2"/>
      <c r="K22" s="13" t="e">
        <f t="shared" si="3"/>
        <v>#DIV/0!</v>
      </c>
      <c r="L22" s="13" t="e">
        <f t="shared" si="12"/>
        <v>#DIV/0!</v>
      </c>
      <c r="M22" s="13" t="e">
        <f t="shared" si="5"/>
        <v>#DIV/0!</v>
      </c>
      <c r="N22" s="3" t="e">
        <f t="shared" si="6"/>
        <v>#DIV/0!</v>
      </c>
      <c r="O22" s="6"/>
      <c r="P22" s="6"/>
      <c r="Q22" s="6" t="e">
        <f t="shared" si="7"/>
        <v>#DIV/0!</v>
      </c>
      <c r="R22" s="24" t="s">
        <v>6</v>
      </c>
      <c r="S22" s="13" t="e">
        <f t="shared" si="13"/>
        <v>#DIV/0!</v>
      </c>
      <c r="T22" s="19" t="s">
        <v>6</v>
      </c>
      <c r="U22" s="13" t="e">
        <f t="shared" si="8"/>
        <v>#DIV/0!</v>
      </c>
      <c r="V22" s="13" t="e">
        <f t="shared" si="9"/>
        <v>#DIV/0!</v>
      </c>
      <c r="W22" s="2" t="e">
        <f t="shared" si="10"/>
        <v>#DIV/0!</v>
      </c>
      <c r="AA22" s="77"/>
    </row>
    <row r="23" spans="1:29" s="17" customFormat="1" ht="26.25" hidden="1">
      <c r="A23" s="81"/>
      <c r="B23" s="82"/>
      <c r="C23" s="13"/>
      <c r="D23" s="13" t="e">
        <f t="shared" si="0"/>
        <v>#DIV/0!</v>
      </c>
      <c r="E23" s="2" t="e">
        <f t="shared" si="1"/>
        <v>#DIV/0!</v>
      </c>
      <c r="F23" s="2"/>
      <c r="G23" s="2" t="e">
        <f t="shared" si="2"/>
        <v>#DIV/0!</v>
      </c>
      <c r="H23" s="2"/>
      <c r="I23" s="13" t="e">
        <f t="shared" si="11"/>
        <v>#DIV/0!</v>
      </c>
      <c r="J23" s="2"/>
      <c r="K23" s="13" t="e">
        <f t="shared" si="3"/>
        <v>#DIV/0!</v>
      </c>
      <c r="L23" s="13" t="e">
        <f t="shared" si="12"/>
        <v>#DIV/0!</v>
      </c>
      <c r="M23" s="13" t="e">
        <f t="shared" si="5"/>
        <v>#DIV/0!</v>
      </c>
      <c r="N23" s="3" t="e">
        <f t="shared" si="6"/>
        <v>#DIV/0!</v>
      </c>
      <c r="O23" s="6"/>
      <c r="P23" s="6"/>
      <c r="Q23" s="6" t="e">
        <f t="shared" si="7"/>
        <v>#DIV/0!</v>
      </c>
      <c r="R23" s="24" t="s">
        <v>6</v>
      </c>
      <c r="S23" s="13" t="e">
        <f t="shared" si="13"/>
        <v>#DIV/0!</v>
      </c>
      <c r="T23" s="19" t="s">
        <v>6</v>
      </c>
      <c r="U23" s="13" t="e">
        <f t="shared" si="8"/>
        <v>#DIV/0!</v>
      </c>
      <c r="V23" s="13" t="e">
        <f t="shared" si="9"/>
        <v>#DIV/0!</v>
      </c>
      <c r="W23" s="2" t="e">
        <f t="shared" si="10"/>
        <v>#DIV/0!</v>
      </c>
      <c r="AA23" s="77"/>
    </row>
    <row r="24" spans="1:29" s="17" customFormat="1" ht="26.25" hidden="1">
      <c r="A24" s="81"/>
      <c r="B24" s="82"/>
      <c r="C24" s="13"/>
      <c r="D24" s="13" t="e">
        <f t="shared" si="0"/>
        <v>#DIV/0!</v>
      </c>
      <c r="E24" s="2" t="e">
        <f t="shared" si="1"/>
        <v>#DIV/0!</v>
      </c>
      <c r="F24" s="2"/>
      <c r="G24" s="2" t="e">
        <f t="shared" si="2"/>
        <v>#DIV/0!</v>
      </c>
      <c r="H24" s="2"/>
      <c r="I24" s="13" t="e">
        <f t="shared" si="11"/>
        <v>#DIV/0!</v>
      </c>
      <c r="J24" s="2"/>
      <c r="K24" s="13" t="e">
        <f t="shared" si="3"/>
        <v>#DIV/0!</v>
      </c>
      <c r="L24" s="13" t="e">
        <f t="shared" si="12"/>
        <v>#DIV/0!</v>
      </c>
      <c r="M24" s="13" t="e">
        <f t="shared" si="5"/>
        <v>#DIV/0!</v>
      </c>
      <c r="N24" s="3" t="e">
        <f t="shared" si="6"/>
        <v>#DIV/0!</v>
      </c>
      <c r="O24" s="6"/>
      <c r="P24" s="6"/>
      <c r="Q24" s="6" t="e">
        <f t="shared" si="7"/>
        <v>#DIV/0!</v>
      </c>
      <c r="R24" s="24" t="s">
        <v>6</v>
      </c>
      <c r="S24" s="13" t="e">
        <f t="shared" si="13"/>
        <v>#DIV/0!</v>
      </c>
      <c r="T24" s="19" t="s">
        <v>6</v>
      </c>
      <c r="U24" s="13" t="e">
        <f t="shared" si="8"/>
        <v>#DIV/0!</v>
      </c>
      <c r="V24" s="13" t="e">
        <f t="shared" si="9"/>
        <v>#DIV/0!</v>
      </c>
      <c r="W24" s="2" t="e">
        <f t="shared" si="10"/>
        <v>#DIV/0!</v>
      </c>
      <c r="AA24" s="77"/>
    </row>
    <row r="25" spans="1:29" s="17" customFormat="1" ht="26.25" hidden="1">
      <c r="A25" s="81"/>
      <c r="B25" s="82"/>
      <c r="C25" s="13"/>
      <c r="D25" s="13" t="e">
        <f t="shared" si="0"/>
        <v>#DIV/0!</v>
      </c>
      <c r="E25" s="2" t="e">
        <f t="shared" si="1"/>
        <v>#DIV/0!</v>
      </c>
      <c r="F25" s="2"/>
      <c r="G25" s="2" t="e">
        <f t="shared" si="2"/>
        <v>#DIV/0!</v>
      </c>
      <c r="H25" s="2"/>
      <c r="I25" s="13" t="e">
        <f t="shared" si="11"/>
        <v>#DIV/0!</v>
      </c>
      <c r="J25" s="2"/>
      <c r="K25" s="13" t="e">
        <f t="shared" si="3"/>
        <v>#DIV/0!</v>
      </c>
      <c r="L25" s="13" t="e">
        <f t="shared" si="12"/>
        <v>#DIV/0!</v>
      </c>
      <c r="M25" s="13" t="e">
        <f t="shared" si="5"/>
        <v>#DIV/0!</v>
      </c>
      <c r="N25" s="3" t="e">
        <f t="shared" si="6"/>
        <v>#DIV/0!</v>
      </c>
      <c r="O25" s="6"/>
      <c r="P25" s="6"/>
      <c r="Q25" s="6" t="e">
        <f t="shared" si="7"/>
        <v>#DIV/0!</v>
      </c>
      <c r="R25" s="24" t="s">
        <v>6</v>
      </c>
      <c r="S25" s="13" t="e">
        <f t="shared" si="13"/>
        <v>#DIV/0!</v>
      </c>
      <c r="T25" s="19" t="s">
        <v>6</v>
      </c>
      <c r="U25" s="13" t="e">
        <f t="shared" si="8"/>
        <v>#DIV/0!</v>
      </c>
      <c r="V25" s="13" t="e">
        <f t="shared" si="9"/>
        <v>#DIV/0!</v>
      </c>
      <c r="W25" s="2" t="e">
        <f t="shared" si="10"/>
        <v>#DIV/0!</v>
      </c>
      <c r="AA25" s="77"/>
    </row>
    <row r="26" spans="1:29" s="17" customFormat="1" ht="26.25" hidden="1">
      <c r="A26" s="81"/>
      <c r="B26" s="82"/>
      <c r="C26" s="13"/>
      <c r="D26" s="13" t="e">
        <f t="shared" si="0"/>
        <v>#DIV/0!</v>
      </c>
      <c r="E26" s="2" t="e">
        <f t="shared" si="1"/>
        <v>#DIV/0!</v>
      </c>
      <c r="F26" s="2"/>
      <c r="G26" s="2" t="e">
        <f t="shared" si="2"/>
        <v>#DIV/0!</v>
      </c>
      <c r="H26" s="2"/>
      <c r="I26" s="13" t="e">
        <f t="shared" si="11"/>
        <v>#DIV/0!</v>
      </c>
      <c r="J26" s="2"/>
      <c r="K26" s="13" t="e">
        <f t="shared" si="3"/>
        <v>#DIV/0!</v>
      </c>
      <c r="L26" s="13" t="e">
        <f t="shared" si="12"/>
        <v>#DIV/0!</v>
      </c>
      <c r="M26" s="13" t="e">
        <f t="shared" si="5"/>
        <v>#DIV/0!</v>
      </c>
      <c r="N26" s="3" t="e">
        <f t="shared" si="6"/>
        <v>#DIV/0!</v>
      </c>
      <c r="O26" s="6"/>
      <c r="P26" s="6"/>
      <c r="Q26" s="6" t="e">
        <f t="shared" si="7"/>
        <v>#DIV/0!</v>
      </c>
      <c r="R26" s="24" t="s">
        <v>6</v>
      </c>
      <c r="S26" s="13" t="e">
        <f t="shared" si="13"/>
        <v>#DIV/0!</v>
      </c>
      <c r="T26" s="19" t="s">
        <v>6</v>
      </c>
      <c r="U26" s="13" t="e">
        <f t="shared" si="8"/>
        <v>#DIV/0!</v>
      </c>
      <c r="V26" s="13" t="e">
        <f t="shared" si="9"/>
        <v>#DIV/0!</v>
      </c>
      <c r="W26" s="2" t="e">
        <f t="shared" si="10"/>
        <v>#DIV/0!</v>
      </c>
      <c r="AA26" s="77"/>
    </row>
    <row r="27" spans="1:29" s="17" customFormat="1" ht="26.25" hidden="1">
      <c r="A27" s="81"/>
      <c r="B27" s="82"/>
      <c r="C27" s="13"/>
      <c r="D27" s="13" t="e">
        <f t="shared" si="0"/>
        <v>#DIV/0!</v>
      </c>
      <c r="E27" s="2" t="e">
        <f t="shared" si="1"/>
        <v>#DIV/0!</v>
      </c>
      <c r="F27" s="2"/>
      <c r="G27" s="2" t="e">
        <f t="shared" si="2"/>
        <v>#DIV/0!</v>
      </c>
      <c r="H27" s="2"/>
      <c r="I27" s="13" t="e">
        <f t="shared" si="11"/>
        <v>#DIV/0!</v>
      </c>
      <c r="J27" s="2"/>
      <c r="K27" s="13" t="e">
        <f t="shared" si="3"/>
        <v>#DIV/0!</v>
      </c>
      <c r="L27" s="13" t="e">
        <f t="shared" si="12"/>
        <v>#DIV/0!</v>
      </c>
      <c r="M27" s="13" t="e">
        <f t="shared" si="5"/>
        <v>#DIV/0!</v>
      </c>
      <c r="N27" s="3" t="e">
        <f t="shared" si="6"/>
        <v>#DIV/0!</v>
      </c>
      <c r="O27" s="6"/>
      <c r="P27" s="6"/>
      <c r="Q27" s="6" t="e">
        <f t="shared" si="7"/>
        <v>#DIV/0!</v>
      </c>
      <c r="R27" s="24" t="s">
        <v>6</v>
      </c>
      <c r="S27" s="13" t="e">
        <f t="shared" si="13"/>
        <v>#DIV/0!</v>
      </c>
      <c r="T27" s="19" t="s">
        <v>6</v>
      </c>
      <c r="U27" s="13" t="e">
        <f t="shared" si="8"/>
        <v>#DIV/0!</v>
      </c>
      <c r="V27" s="13" t="e">
        <f t="shared" si="9"/>
        <v>#DIV/0!</v>
      </c>
      <c r="W27" s="2" t="e">
        <f t="shared" si="10"/>
        <v>#DIV/0!</v>
      </c>
      <c r="AA27" s="77"/>
    </row>
    <row r="28" spans="1:29" s="17" customFormat="1" ht="26.25" hidden="1">
      <c r="A28" s="81"/>
      <c r="B28" s="82"/>
      <c r="C28" s="13"/>
      <c r="D28" s="13" t="e">
        <f t="shared" si="0"/>
        <v>#DIV/0!</v>
      </c>
      <c r="E28" s="2" t="e">
        <f t="shared" si="1"/>
        <v>#DIV/0!</v>
      </c>
      <c r="F28" s="2"/>
      <c r="G28" s="2" t="e">
        <f t="shared" si="2"/>
        <v>#DIV/0!</v>
      </c>
      <c r="H28" s="2"/>
      <c r="I28" s="13" t="e">
        <f t="shared" si="11"/>
        <v>#DIV/0!</v>
      </c>
      <c r="J28" s="2"/>
      <c r="K28" s="13" t="e">
        <f t="shared" si="3"/>
        <v>#DIV/0!</v>
      </c>
      <c r="L28" s="13" t="e">
        <f t="shared" si="12"/>
        <v>#DIV/0!</v>
      </c>
      <c r="M28" s="13" t="e">
        <f t="shared" si="5"/>
        <v>#DIV/0!</v>
      </c>
      <c r="N28" s="3" t="e">
        <f t="shared" si="6"/>
        <v>#DIV/0!</v>
      </c>
      <c r="O28" s="6"/>
      <c r="P28" s="6"/>
      <c r="Q28" s="6" t="e">
        <f t="shared" si="7"/>
        <v>#DIV/0!</v>
      </c>
      <c r="R28" s="24" t="s">
        <v>6</v>
      </c>
      <c r="S28" s="13" t="e">
        <f t="shared" si="13"/>
        <v>#DIV/0!</v>
      </c>
      <c r="T28" s="19" t="s">
        <v>6</v>
      </c>
      <c r="U28" s="13" t="e">
        <f t="shared" si="8"/>
        <v>#DIV/0!</v>
      </c>
      <c r="V28" s="13" t="e">
        <f t="shared" si="9"/>
        <v>#DIV/0!</v>
      </c>
      <c r="W28" s="2" t="e">
        <f t="shared" si="10"/>
        <v>#DIV/0!</v>
      </c>
      <c r="AA28" s="77"/>
    </row>
    <row r="29" spans="1:29" s="18" customFormat="1" ht="55.5" customHeight="1">
      <c r="A29" s="83" t="s">
        <v>20</v>
      </c>
      <c r="B29" s="21">
        <f>SUM(B5:B28)</f>
        <v>16.417999999999999</v>
      </c>
      <c r="C29" s="14">
        <f>SUM(C5:C28)</f>
        <v>31634.355</v>
      </c>
      <c r="D29" s="14">
        <f>C29/B29</f>
        <v>1926.8092946765746</v>
      </c>
      <c r="E29" s="10">
        <f>D29/D29</f>
        <v>1</v>
      </c>
      <c r="F29" s="10">
        <v>1</v>
      </c>
      <c r="G29" s="10">
        <f>E29/F29</f>
        <v>1</v>
      </c>
      <c r="H29" s="10">
        <f>SUM(H5:H28)/2</f>
        <v>0.90900000000000003</v>
      </c>
      <c r="I29" s="14">
        <f>SUM(I5:I10)</f>
        <v>4229.6068379032067</v>
      </c>
      <c r="J29" s="10">
        <v>0.4</v>
      </c>
      <c r="K29" s="14">
        <f>SUM(K5:K10)</f>
        <v>1691.8427351612829</v>
      </c>
      <c r="L29" s="14">
        <f>SUM(L5:L10)</f>
        <v>39467.397735161278</v>
      </c>
      <c r="M29" s="14">
        <f>L29/B29</f>
        <v>2403.9102043587086</v>
      </c>
      <c r="N29" s="11">
        <v>1</v>
      </c>
      <c r="O29" s="12">
        <f>SUM(O5:O28)</f>
        <v>31256.599999999995</v>
      </c>
      <c r="P29" s="10">
        <f>SUM(P5:P28)</f>
        <v>6518.9549999999999</v>
      </c>
      <c r="Q29" s="12">
        <f>(O29+P29)/B29</f>
        <v>2300.8621634791079</v>
      </c>
      <c r="R29" s="12">
        <v>1</v>
      </c>
      <c r="S29" s="14">
        <f>SUM(S5:S10)</f>
        <v>4750.4256742315802</v>
      </c>
      <c r="T29" s="14">
        <v>6362.9</v>
      </c>
      <c r="U29" s="14">
        <f>SUM(U5:U10)</f>
        <v>4671.0572648387169</v>
      </c>
      <c r="V29" s="13">
        <f t="shared" si="9"/>
        <v>6362.9</v>
      </c>
      <c r="W29" s="14">
        <f>SUM(W5:W10)/6</f>
        <v>1.0823102335598518</v>
      </c>
      <c r="AA29" s="77"/>
      <c r="AC29" s="84">
        <f>AC6+AC7+AC8</f>
        <v>-115.13153350465177</v>
      </c>
    </row>
    <row r="30" spans="1:29" s="7" customFormat="1" ht="26.25">
      <c r="S30" s="85"/>
      <c r="T30" s="85"/>
    </row>
    <row r="31" spans="1:29" s="7" customFormat="1" ht="26.25">
      <c r="G31" s="22"/>
      <c r="K31" s="22"/>
    </row>
    <row r="32" spans="1:29" s="7" customFormat="1" ht="150.75" hidden="1" thickBot="1">
      <c r="A32" s="86"/>
      <c r="B32" s="87" t="s">
        <v>21</v>
      </c>
      <c r="C32" s="87" t="s">
        <v>22</v>
      </c>
      <c r="G32" s="22"/>
      <c r="H32" s="22"/>
      <c r="N32" s="22"/>
      <c r="O32" s="22"/>
      <c r="P32" s="22" t="s">
        <v>21</v>
      </c>
      <c r="Q32" s="88" t="s">
        <v>22</v>
      </c>
      <c r="R32" s="22"/>
      <c r="W32" s="22"/>
    </row>
    <row r="33" spans="7:23" s="8" customFormat="1" ht="26.25">
      <c r="G33" s="23"/>
      <c r="H33" s="23"/>
      <c r="N33" s="23"/>
      <c r="O33" s="23"/>
      <c r="P33" s="23"/>
      <c r="Q33" s="23"/>
      <c r="R33" s="23"/>
      <c r="W33" s="23"/>
    </row>
    <row r="34" spans="7:23" s="8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16" sqref="D15:D16"/>
    </sheetView>
  </sheetViews>
  <sheetFormatPr defaultRowHeight="15"/>
  <cols>
    <col min="1" max="1" width="22.7109375" style="89" bestFit="1" customWidth="1"/>
    <col min="2" max="6" width="18.85546875" style="89" customWidth="1"/>
    <col min="7" max="16384" width="9.140625" style="89"/>
  </cols>
  <sheetData>
    <row r="1" spans="1:6" ht="16.5">
      <c r="A1" s="122" t="s">
        <v>90</v>
      </c>
      <c r="B1" s="122"/>
      <c r="C1" s="122"/>
      <c r="D1" s="122"/>
      <c r="E1" s="122"/>
      <c r="F1" s="122"/>
    </row>
    <row r="3" spans="1:6" ht="94.5">
      <c r="A3" s="90" t="s">
        <v>0</v>
      </c>
      <c r="B3" s="90" t="s">
        <v>53</v>
      </c>
      <c r="C3" s="90" t="s">
        <v>54</v>
      </c>
      <c r="D3" s="90" t="s">
        <v>55</v>
      </c>
      <c r="E3" s="90" t="s">
        <v>56</v>
      </c>
      <c r="F3" s="90" t="s">
        <v>91</v>
      </c>
    </row>
    <row r="4" spans="1:6" ht="15.75">
      <c r="A4" s="90"/>
      <c r="B4" s="90">
        <v>1</v>
      </c>
      <c r="C4" s="90">
        <v>2</v>
      </c>
      <c r="D4" s="90">
        <v>3</v>
      </c>
      <c r="E4" s="90">
        <v>4</v>
      </c>
      <c r="F4" s="91">
        <v>5</v>
      </c>
    </row>
    <row r="5" spans="1:6" ht="15.75">
      <c r="A5" s="32" t="s">
        <v>57</v>
      </c>
      <c r="B5" s="92">
        <v>11119.3</v>
      </c>
      <c r="C5" s="92">
        <v>764.4</v>
      </c>
      <c r="D5" s="92">
        <v>4576</v>
      </c>
      <c r="E5" s="66">
        <f ca="1">'за счет субвенций'!F3</f>
        <v>2707.165</v>
      </c>
      <c r="F5" s="93">
        <f t="shared" ref="F5:F10" si="0">SUM(B5:E5)</f>
        <v>19166.864999999998</v>
      </c>
    </row>
    <row r="6" spans="1:6" ht="15.75">
      <c r="A6" s="32" t="s">
        <v>58</v>
      </c>
      <c r="B6" s="92">
        <v>147.30000000000001</v>
      </c>
      <c r="C6" s="92">
        <v>83</v>
      </c>
      <c r="D6" s="92">
        <v>605.4</v>
      </c>
      <c r="E6" s="66">
        <f ca="1">'за счет субвенций'!F4</f>
        <v>511</v>
      </c>
      <c r="F6" s="93">
        <f t="shared" si="0"/>
        <v>1346.7</v>
      </c>
    </row>
    <row r="7" spans="1:6" ht="15.75">
      <c r="A7" s="32" t="s">
        <v>59</v>
      </c>
      <c r="B7" s="92">
        <v>452.2</v>
      </c>
      <c r="C7" s="92">
        <v>51.4</v>
      </c>
      <c r="D7" s="92">
        <v>554.1</v>
      </c>
      <c r="E7" s="66">
        <f ca="1">'за счет субвенций'!F5</f>
        <v>522.1</v>
      </c>
      <c r="F7" s="93">
        <f>SUM(B7:E7)</f>
        <v>1579.8000000000002</v>
      </c>
    </row>
    <row r="8" spans="1:6" ht="15.75">
      <c r="A8" s="32" t="s">
        <v>60</v>
      </c>
      <c r="B8" s="92">
        <v>198.2</v>
      </c>
      <c r="C8" s="92">
        <v>76.2</v>
      </c>
      <c r="D8" s="92">
        <v>351.9</v>
      </c>
      <c r="E8" s="66">
        <f ca="1">'за счет субвенций'!F6</f>
        <v>559.1</v>
      </c>
      <c r="F8" s="93">
        <f t="shared" si="0"/>
        <v>1185.4000000000001</v>
      </c>
    </row>
    <row r="9" spans="1:6" ht="15.75">
      <c r="A9" s="32" t="s">
        <v>61</v>
      </c>
      <c r="B9" s="92">
        <v>523.9</v>
      </c>
      <c r="C9" s="92">
        <v>662.5</v>
      </c>
      <c r="D9" s="92">
        <v>3216.9</v>
      </c>
      <c r="E9" s="66">
        <f ca="1">'за счет субвенций'!F7</f>
        <v>1259.9000000000001</v>
      </c>
      <c r="F9" s="93">
        <f t="shared" si="0"/>
        <v>5663.2000000000007</v>
      </c>
    </row>
    <row r="10" spans="1:6" ht="15.75">
      <c r="A10" s="32" t="s">
        <v>62</v>
      </c>
      <c r="B10" s="92">
        <v>729.7</v>
      </c>
      <c r="C10" s="92">
        <v>233.8</v>
      </c>
      <c r="D10" s="92">
        <v>769.2</v>
      </c>
      <c r="E10" s="66">
        <f ca="1">'за счет субвенций'!F8</f>
        <v>959.69</v>
      </c>
      <c r="F10" s="93">
        <f t="shared" si="0"/>
        <v>2692.3900000000003</v>
      </c>
    </row>
    <row r="11" spans="1:6" ht="15.75">
      <c r="A11" s="32"/>
      <c r="B11" s="92"/>
      <c r="C11" s="92"/>
      <c r="D11" s="92"/>
      <c r="E11" s="67"/>
      <c r="F11" s="93"/>
    </row>
    <row r="12" spans="1:6" ht="15.75">
      <c r="A12" s="90" t="s">
        <v>20</v>
      </c>
      <c r="B12" s="94">
        <f>SUM(B5:B11)</f>
        <v>13170.6</v>
      </c>
      <c r="C12" s="68">
        <f>SUM(C5:C11)</f>
        <v>1871.3</v>
      </c>
      <c r="D12" s="68">
        <f>SUM(D5:D11)</f>
        <v>10073.5</v>
      </c>
      <c r="E12" s="68">
        <f>SUM(E5:E11)</f>
        <v>6518.9549999999999</v>
      </c>
      <c r="F12" s="68">
        <f>SUM(F5:F11)</f>
        <v>31634.355</v>
      </c>
    </row>
    <row r="13" spans="1:6" ht="15.75">
      <c r="A13" s="95"/>
      <c r="B13" s="96"/>
      <c r="C13" s="96"/>
      <c r="D13" s="96"/>
      <c r="E13" s="96"/>
      <c r="F13" s="96"/>
    </row>
    <row r="14" spans="1:6" ht="15.75">
      <c r="A14" s="96"/>
      <c r="B14" s="96"/>
      <c r="C14" s="96"/>
      <c r="D14" s="96"/>
      <c r="E14" s="96"/>
      <c r="F14" s="96"/>
    </row>
    <row r="15" spans="1:6" ht="15.75">
      <c r="A15" s="97"/>
      <c r="B15" s="97"/>
      <c r="C15" s="97"/>
      <c r="D15" s="97"/>
      <c r="E15" s="97"/>
      <c r="F15" s="97"/>
    </row>
    <row r="16" spans="1:6" ht="15.75">
      <c r="A16" s="96"/>
      <c r="B16" s="96"/>
      <c r="C16" s="96"/>
      <c r="D16" s="96"/>
      <c r="E16" s="96"/>
      <c r="F16" s="96"/>
    </row>
    <row r="17" spans="1:6" ht="15.75">
      <c r="A17" s="96"/>
      <c r="B17" s="96"/>
      <c r="C17" s="96"/>
      <c r="D17" s="96"/>
      <c r="E17" s="96"/>
      <c r="F17" s="96"/>
    </row>
    <row r="18" spans="1:6" ht="15.75">
      <c r="A18" s="96"/>
      <c r="B18" s="96"/>
      <c r="C18" s="96"/>
      <c r="D18" s="96"/>
      <c r="E18" s="96"/>
      <c r="F18" s="96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workbookViewId="0">
      <selection activeCell="J5" sqref="J5:J10"/>
    </sheetView>
  </sheetViews>
  <sheetFormatPr defaultRowHeight="15"/>
  <cols>
    <col min="1" max="1" width="22.7109375" style="30" bestFit="1" customWidth="1"/>
    <col min="2" max="9" width="17.5703125" style="30" customWidth="1"/>
    <col min="10" max="16384" width="9.140625" style="30"/>
  </cols>
  <sheetData>
    <row r="1" spans="1:15" ht="15.75">
      <c r="A1" s="123" t="s">
        <v>92</v>
      </c>
      <c r="B1" s="123"/>
      <c r="C1" s="123"/>
      <c r="D1" s="123"/>
      <c r="E1" s="123"/>
      <c r="F1" s="123"/>
      <c r="G1" s="123"/>
      <c r="H1" s="123"/>
      <c r="I1" s="30" t="s">
        <v>44</v>
      </c>
    </row>
    <row r="2" spans="1:15" ht="15.75">
      <c r="A2" s="123"/>
      <c r="B2" s="123"/>
      <c r="C2" s="123"/>
      <c r="D2" s="123"/>
      <c r="E2" s="123"/>
      <c r="F2" s="123"/>
      <c r="G2" s="123"/>
      <c r="H2" s="123"/>
    </row>
    <row r="3" spans="1:15" ht="157.5">
      <c r="A3" s="25" t="s">
        <v>45</v>
      </c>
      <c r="B3" s="25" t="s">
        <v>93</v>
      </c>
      <c r="C3" s="25" t="s">
        <v>46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7"/>
      <c r="K3" s="27"/>
      <c r="M3" s="27"/>
      <c r="N3" s="27"/>
    </row>
    <row r="4" spans="1:15" ht="15.75">
      <c r="A4" s="25">
        <v>1</v>
      </c>
      <c r="B4" s="25">
        <v>2</v>
      </c>
      <c r="C4" s="25">
        <v>3</v>
      </c>
      <c r="D4" s="25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</row>
    <row r="5" spans="1:15" ht="15.75">
      <c r="A5" s="32" t="s">
        <v>57</v>
      </c>
      <c r="B5" s="98">
        <v>6.8179999999999996</v>
      </c>
      <c r="C5" s="33"/>
      <c r="D5" s="34">
        <f>SUM((0.6*B5+0.4*C12)/B5)</f>
        <v>0.76053583651119594</v>
      </c>
      <c r="E5" s="34">
        <v>0.97</v>
      </c>
      <c r="F5" s="34">
        <f>SUM(E5/B5)</f>
        <v>0.14227046054561454</v>
      </c>
      <c r="G5" s="34">
        <f>SUM(1+F5)</f>
        <v>1.1422704605456144</v>
      </c>
      <c r="H5" s="99">
        <v>2954.8</v>
      </c>
      <c r="I5" s="35">
        <f>SUM((H5/B5)/(H12/B12))</f>
        <v>1.3110387208596004</v>
      </c>
    </row>
    <row r="6" spans="1:15" ht="15.75">
      <c r="A6" s="32" t="s">
        <v>58</v>
      </c>
      <c r="B6" s="98">
        <v>1.2869999999999999</v>
      </c>
      <c r="C6" s="33"/>
      <c r="D6" s="34">
        <f>SUM((0.6*B6+0.4*C12)/B6)</f>
        <v>1.4504532504532506</v>
      </c>
      <c r="E6" s="34">
        <v>0.7</v>
      </c>
      <c r="F6" s="34">
        <f t="shared" ref="F6:F12" si="0">SUM(E6/B6)</f>
        <v>0.54390054390054388</v>
      </c>
      <c r="G6" s="34">
        <f t="shared" ref="G6:G12" si="1">SUM(1+F6)</f>
        <v>1.543900543900544</v>
      </c>
      <c r="H6" s="99">
        <v>337.7</v>
      </c>
      <c r="I6" s="35">
        <f>SUM((H6/B6)/(H12/B12))</f>
        <v>0.79377412665295921</v>
      </c>
      <c r="J6" s="46"/>
      <c r="K6" s="45"/>
      <c r="L6" s="45"/>
      <c r="M6" s="45"/>
      <c r="N6" s="45"/>
      <c r="O6" s="30">
        <f>K6+L6+N6</f>
        <v>0</v>
      </c>
    </row>
    <row r="7" spans="1:15" ht="15.75">
      <c r="A7" s="32" t="s">
        <v>59</v>
      </c>
      <c r="B7" s="98">
        <v>1.3149999999999999</v>
      </c>
      <c r="C7" s="33"/>
      <c r="D7" s="34">
        <f>SUM((0.6*B7+0.4*C12)/B7)</f>
        <v>1.4323447401774398</v>
      </c>
      <c r="E7" s="34">
        <v>4.5999999999999999E-2</v>
      </c>
      <c r="F7" s="34">
        <f t="shared" si="0"/>
        <v>3.4980988593155897E-2</v>
      </c>
      <c r="G7" s="34">
        <f>SUM(1+F7)</f>
        <v>1.0349809885931558</v>
      </c>
      <c r="H7" s="99">
        <v>492.1</v>
      </c>
      <c r="I7" s="35">
        <f>SUM((H7/B7)/(H12/B12))</f>
        <v>1.1320667562683837</v>
      </c>
      <c r="J7" s="46"/>
      <c r="K7" s="47"/>
      <c r="L7" s="47"/>
      <c r="M7" s="47"/>
    </row>
    <row r="8" spans="1:15" ht="15.75">
      <c r="A8" s="32" t="s">
        <v>60</v>
      </c>
      <c r="B8" s="98">
        <v>1.4079999999999999</v>
      </c>
      <c r="C8" s="33"/>
      <c r="D8" s="34">
        <f>SUM((0.6*B8+0.4*C12)/B8)</f>
        <v>1.3773674242424243</v>
      </c>
      <c r="E8" s="34">
        <v>1.4079999999999999</v>
      </c>
      <c r="F8" s="34">
        <f t="shared" si="0"/>
        <v>1</v>
      </c>
      <c r="G8" s="34">
        <f t="shared" si="1"/>
        <v>2</v>
      </c>
      <c r="H8" s="99">
        <v>282.8</v>
      </c>
      <c r="I8" s="35">
        <f>SUM((H8/B8)/(H12/B12))</f>
        <v>0.60760477108570976</v>
      </c>
      <c r="J8" s="46"/>
    </row>
    <row r="9" spans="1:15" ht="15.75">
      <c r="A9" s="32" t="s">
        <v>61</v>
      </c>
      <c r="B9" s="98">
        <v>3.173</v>
      </c>
      <c r="C9" s="33"/>
      <c r="D9" s="34">
        <f>SUM((0.6*B9+0.4*C12)/B9)</f>
        <v>0.94495220086143494</v>
      </c>
      <c r="E9" s="34">
        <v>0.58599999999999997</v>
      </c>
      <c r="F9" s="34">
        <f t="shared" si="0"/>
        <v>0.18468326504884966</v>
      </c>
      <c r="G9" s="34">
        <f>SUM(1+F9)</f>
        <v>1.1846832650488497</v>
      </c>
      <c r="H9" s="99">
        <v>957.5</v>
      </c>
      <c r="I9" s="35">
        <f>SUM((H9/B9)/(H12/B12))</f>
        <v>0.91287882975979506</v>
      </c>
      <c r="J9" s="46"/>
    </row>
    <row r="10" spans="1:15" ht="15.75">
      <c r="A10" s="32" t="s">
        <v>62</v>
      </c>
      <c r="B10" s="100">
        <v>2.4169999999999998</v>
      </c>
      <c r="C10" s="33"/>
      <c r="D10" s="34">
        <f>SUM((0.6*B10+0.4*C12)/B10)</f>
        <v>1.0528478830506138</v>
      </c>
      <c r="E10" s="34">
        <v>0.36399999999999999</v>
      </c>
      <c r="F10" s="34">
        <f t="shared" si="0"/>
        <v>0.15059991725279273</v>
      </c>
      <c r="G10" s="34">
        <f t="shared" si="1"/>
        <v>1.1505999172527928</v>
      </c>
      <c r="H10" s="99">
        <v>402.3</v>
      </c>
      <c r="I10" s="35">
        <f>SUM((H10/B10)/(H12/B12))</f>
        <v>0.50352125410320758</v>
      </c>
      <c r="J10" s="46"/>
    </row>
    <row r="11" spans="1:15" ht="15.75">
      <c r="A11" s="36"/>
      <c r="B11" s="33"/>
      <c r="C11" s="33"/>
      <c r="D11" s="34"/>
      <c r="E11" s="34"/>
      <c r="F11" s="34"/>
      <c r="G11" s="34"/>
      <c r="H11" s="99"/>
      <c r="I11" s="35"/>
    </row>
    <row r="12" spans="1:15" ht="15.75">
      <c r="A12" s="25" t="s">
        <v>20</v>
      </c>
      <c r="B12" s="37">
        <f>SUM(B5:B11)</f>
        <v>16.417999999999999</v>
      </c>
      <c r="C12" s="38">
        <f>SUM(B12/6)</f>
        <v>2.7363333333333331</v>
      </c>
      <c r="D12" s="34">
        <v>1</v>
      </c>
      <c r="E12" s="39">
        <f>SUM(E5:E10)</f>
        <v>4.0739999999999998</v>
      </c>
      <c r="F12" s="39">
        <f t="shared" si="0"/>
        <v>0.24814228286027532</v>
      </c>
      <c r="G12" s="39">
        <f t="shared" si="1"/>
        <v>1.2481422828602753</v>
      </c>
      <c r="H12" s="38">
        <f>SUM(H5:H10)</f>
        <v>5427.2</v>
      </c>
      <c r="I12" s="40">
        <f>SUM((H12/B12)/(H12/B12))</f>
        <v>1</v>
      </c>
    </row>
    <row r="13" spans="1:15" ht="15.75">
      <c r="A13" s="41"/>
      <c r="B13" s="42"/>
      <c r="C13" s="42"/>
      <c r="D13" s="43"/>
      <c r="E13" s="42"/>
      <c r="F13" s="42"/>
      <c r="G13" s="42"/>
      <c r="H13" s="42"/>
      <c r="I13" s="44"/>
    </row>
    <row r="14" spans="1:15" ht="0.75" customHeight="1">
      <c r="A14" s="42"/>
      <c r="B14" s="42"/>
      <c r="C14" s="42"/>
      <c r="D14" s="42"/>
      <c r="E14" s="42"/>
      <c r="F14" s="124"/>
      <c r="G14" s="124"/>
      <c r="H14" s="44"/>
    </row>
    <row r="15" spans="1:15" ht="15.75" hidden="1">
      <c r="A15" s="42"/>
      <c r="B15" s="42"/>
      <c r="C15" s="42"/>
      <c r="D15" s="42"/>
      <c r="E15" s="42"/>
      <c r="F15" s="42"/>
      <c r="G15" s="42"/>
      <c r="H15" s="30" t="s">
        <v>72</v>
      </c>
    </row>
    <row r="16" spans="1:15" ht="15.75" hidden="1">
      <c r="A16" s="42"/>
      <c r="B16" s="42"/>
      <c r="C16" s="42"/>
      <c r="D16" s="42"/>
      <c r="E16" s="42"/>
      <c r="F16" s="42"/>
      <c r="G16" s="42"/>
      <c r="H16" s="30" t="s">
        <v>73</v>
      </c>
    </row>
    <row r="17" spans="1:7" ht="15.75" hidden="1">
      <c r="A17" s="42"/>
      <c r="B17" s="42"/>
      <c r="C17" s="42"/>
      <c r="D17" s="42"/>
      <c r="E17" s="42"/>
      <c r="F17" s="42"/>
      <c r="G17" s="42"/>
    </row>
    <row r="18" spans="1:7" ht="15.75" hidden="1">
      <c r="A18" s="42"/>
      <c r="B18" s="42"/>
      <c r="C18" s="42"/>
      <c r="D18" s="42"/>
      <c r="E18" s="42"/>
      <c r="F18" s="42"/>
      <c r="G18" s="42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1477"/>
  <sheetViews>
    <sheetView zoomScale="75" workbookViewId="0">
      <selection activeCell="L11" sqref="L11"/>
    </sheetView>
  </sheetViews>
  <sheetFormatPr defaultRowHeight="15"/>
  <cols>
    <col min="1" max="1" width="23.7109375" style="30" customWidth="1"/>
    <col min="2" max="2" width="15.28515625" style="30" bestFit="1" customWidth="1"/>
    <col min="3" max="3" width="14.140625" style="30" bestFit="1" customWidth="1"/>
    <col min="4" max="4" width="15.42578125" style="30" bestFit="1" customWidth="1"/>
    <col min="5" max="5" width="15.140625" style="30" bestFit="1" customWidth="1"/>
    <col min="6" max="6" width="15.28515625" style="30" bestFit="1" customWidth="1"/>
    <col min="7" max="7" width="14.140625" style="30" bestFit="1" customWidth="1"/>
    <col min="8" max="8" width="14.7109375" style="30" bestFit="1" customWidth="1"/>
    <col min="9" max="9" width="14.5703125" style="30" bestFit="1" customWidth="1"/>
    <col min="10" max="10" width="15.42578125" style="30" bestFit="1" customWidth="1"/>
    <col min="11" max="11" width="11.7109375" style="30" bestFit="1" customWidth="1"/>
    <col min="12" max="12" width="15.28515625" style="30" bestFit="1" customWidth="1"/>
    <col min="13" max="13" width="14.140625" style="30" bestFit="1" customWidth="1"/>
    <col min="14" max="14" width="15.5703125" style="30" bestFit="1" customWidth="1"/>
    <col min="15" max="15" width="15.42578125" style="30" bestFit="1" customWidth="1"/>
    <col min="16" max="16" width="15.7109375" style="30" bestFit="1" customWidth="1"/>
    <col min="17" max="17" width="13.5703125" style="30" bestFit="1" customWidth="1"/>
    <col min="18" max="18" width="14.140625" style="30" bestFit="1" customWidth="1"/>
    <col min="19" max="19" width="15.5703125" style="30" bestFit="1" customWidth="1"/>
    <col min="20" max="20" width="15.42578125" style="30" bestFit="1" customWidth="1"/>
    <col min="21" max="22" width="16" style="30" customWidth="1"/>
    <col min="23" max="24" width="11.28515625" style="30" customWidth="1"/>
    <col min="25" max="16384" width="9.140625" style="30"/>
  </cols>
  <sheetData>
    <row r="2" spans="1:35" ht="15.75">
      <c r="A2" s="127" t="s">
        <v>94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01"/>
      <c r="M2" s="101"/>
      <c r="N2" s="101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ht="15.75">
      <c r="A3" s="128" t="s">
        <v>25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5.75">
      <c r="A4" s="125" t="s">
        <v>26</v>
      </c>
      <c r="B4" s="125" t="s">
        <v>27</v>
      </c>
      <c r="C4" s="130"/>
      <c r="D4" s="130"/>
      <c r="E4" s="130"/>
      <c r="F4" s="125" t="s">
        <v>28</v>
      </c>
      <c r="G4" s="130"/>
      <c r="H4" s="130"/>
      <c r="I4" s="130"/>
      <c r="J4" s="130"/>
      <c r="K4" s="130"/>
      <c r="L4" s="125" t="s">
        <v>29</v>
      </c>
      <c r="M4" s="130"/>
      <c r="N4" s="130"/>
      <c r="O4" s="130"/>
      <c r="P4" s="130"/>
      <c r="Q4" s="125" t="s">
        <v>30</v>
      </c>
      <c r="R4" s="126"/>
      <c r="S4" s="126"/>
      <c r="T4" s="126"/>
      <c r="U4" s="126"/>
      <c r="V4" s="125" t="s">
        <v>31</v>
      </c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5" ht="157.5">
      <c r="A5" s="129"/>
      <c r="B5" s="25" t="s">
        <v>32</v>
      </c>
      <c r="C5" s="25" t="s">
        <v>33</v>
      </c>
      <c r="D5" s="25" t="s">
        <v>37</v>
      </c>
      <c r="E5" s="25" t="s">
        <v>34</v>
      </c>
      <c r="F5" s="25" t="s">
        <v>35</v>
      </c>
      <c r="G5" s="25" t="s">
        <v>33</v>
      </c>
      <c r="H5" s="25" t="s">
        <v>36</v>
      </c>
      <c r="I5" s="25" t="s">
        <v>37</v>
      </c>
      <c r="J5" s="25" t="s">
        <v>38</v>
      </c>
      <c r="K5" s="25" t="s">
        <v>39</v>
      </c>
      <c r="L5" s="25" t="s">
        <v>40</v>
      </c>
      <c r="M5" s="25" t="s">
        <v>33</v>
      </c>
      <c r="N5" s="25" t="s">
        <v>36</v>
      </c>
      <c r="O5" s="25" t="s">
        <v>38</v>
      </c>
      <c r="P5" s="25" t="s">
        <v>41</v>
      </c>
      <c r="Q5" s="25" t="s">
        <v>42</v>
      </c>
      <c r="R5" s="25" t="s">
        <v>33</v>
      </c>
      <c r="S5" s="25" t="s">
        <v>36</v>
      </c>
      <c r="T5" s="25" t="s">
        <v>38</v>
      </c>
      <c r="U5" s="25" t="s">
        <v>43</v>
      </c>
      <c r="V5" s="125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35" ht="15.75">
      <c r="A6" s="102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1:35" ht="15.75">
      <c r="A7" s="32" t="s">
        <v>57</v>
      </c>
      <c r="B7" s="103">
        <v>0.3</v>
      </c>
      <c r="C7" s="98">
        <v>6.8179999999999996</v>
      </c>
      <c r="D7" s="34">
        <f ca="1">'Расчёт коэф-в'!D5</f>
        <v>0.76053583651119594</v>
      </c>
      <c r="E7" s="34">
        <f t="shared" ref="E7:E14" si="0">D7/$D$14</f>
        <v>0.76053583651119594</v>
      </c>
      <c r="F7" s="103">
        <v>0.2</v>
      </c>
      <c r="G7" s="98">
        <v>6.8179999999999996</v>
      </c>
      <c r="H7" s="34">
        <f ca="1">'Расчёт коэф-в'!G5</f>
        <v>1.1422704605456144</v>
      </c>
      <c r="I7" s="34">
        <f ca="1">'Расчёт коэф-в'!D5</f>
        <v>0.76053583651119594</v>
      </c>
      <c r="J7" s="34">
        <f ca="1">'Расчёт коэф-в'!I5</f>
        <v>1.3110387208596004</v>
      </c>
      <c r="K7" s="34">
        <f t="shared" ref="K7:K12" si="1">(I7*H7*J7)/$H$14*$I$14*$J$14</f>
        <v>0.91251508264182546</v>
      </c>
      <c r="L7" s="103">
        <v>0.4</v>
      </c>
      <c r="M7" s="98">
        <v>6.8179999999999996</v>
      </c>
      <c r="N7" s="34">
        <f ca="1">'Расчёт коэф-в'!G5</f>
        <v>1.1422704605456144</v>
      </c>
      <c r="O7" s="34">
        <f ca="1">'Расчёт коэф-в'!I5</f>
        <v>1.3110387208596004</v>
      </c>
      <c r="P7" s="34">
        <f>(N7*O7)/$N$14*$O$14</f>
        <v>1.199831801257129</v>
      </c>
      <c r="Q7" s="103">
        <v>0.1</v>
      </c>
      <c r="R7" s="98">
        <v>6.8179999999999996</v>
      </c>
      <c r="S7" s="34">
        <f ca="1">'Расчёт коэф-в'!G5</f>
        <v>1.1422704605456144</v>
      </c>
      <c r="T7" s="34">
        <f ca="1">'Расчёт коэф-в'!I5</f>
        <v>1.3110387208596004</v>
      </c>
      <c r="U7" s="34">
        <f t="shared" ref="U7:U12" si="2">(S7*T7)/($S$14*$T$14)</f>
        <v>1.199831801257129</v>
      </c>
      <c r="V7" s="34">
        <f t="shared" ref="V7:V12" si="3">(B7*E7)+(F7*K7)+(L7*P7)+(Q7*U7)</f>
        <v>1.0105796681102883</v>
      </c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spans="1:35" ht="15.75">
      <c r="A8" s="32" t="s">
        <v>58</v>
      </c>
      <c r="B8" s="103">
        <f>B7</f>
        <v>0.3</v>
      </c>
      <c r="C8" s="98">
        <v>1.2869999999999999</v>
      </c>
      <c r="D8" s="34">
        <f ca="1">'Расчёт коэф-в'!D6</f>
        <v>1.4504532504532506</v>
      </c>
      <c r="E8" s="34">
        <f t="shared" si="0"/>
        <v>1.4504532504532506</v>
      </c>
      <c r="F8" s="103">
        <f>F7</f>
        <v>0.2</v>
      </c>
      <c r="G8" s="98">
        <v>1.2869999999999999</v>
      </c>
      <c r="H8" s="34">
        <f ca="1">'Расчёт коэф-в'!G6</f>
        <v>1.543900543900544</v>
      </c>
      <c r="I8" s="34">
        <f ca="1">'Расчёт коэф-в'!D6</f>
        <v>1.4504532504532506</v>
      </c>
      <c r="J8" s="34">
        <f ca="1">'Расчёт коэф-в'!I6</f>
        <v>0.79377412665295921</v>
      </c>
      <c r="K8" s="34">
        <f t="shared" si="1"/>
        <v>1.4241505396632166</v>
      </c>
      <c r="L8" s="103">
        <f>L7</f>
        <v>0.4</v>
      </c>
      <c r="M8" s="98">
        <v>1.2869999999999999</v>
      </c>
      <c r="N8" s="34">
        <f ca="1">'Расчёт коэф-в'!G6</f>
        <v>1.543900543900544</v>
      </c>
      <c r="O8" s="34">
        <f ca="1">'Расчёт коэф-в'!I6</f>
        <v>0.79377412665295921</v>
      </c>
      <c r="P8" s="34">
        <f t="shared" ref="P8:P14" si="4">(N8*O8)/$N$14*$O$14</f>
        <v>0.98186586794037334</v>
      </c>
      <c r="Q8" s="103">
        <f>Q7</f>
        <v>0.1</v>
      </c>
      <c r="R8" s="98">
        <v>1.2869999999999999</v>
      </c>
      <c r="S8" s="34">
        <f ca="1">'Расчёт коэф-в'!G6</f>
        <v>1.543900543900544</v>
      </c>
      <c r="T8" s="34">
        <f ca="1">'Расчёт коэф-в'!I6</f>
        <v>0.79377412665295921</v>
      </c>
      <c r="U8" s="34">
        <f>(S8*T8)/($S$14*$T$14)</f>
        <v>0.98186586794037334</v>
      </c>
      <c r="V8" s="34">
        <f t="shared" si="3"/>
        <v>1.2108990170388052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ht="15.75">
      <c r="A9" s="32" t="s">
        <v>59</v>
      </c>
      <c r="B9" s="103">
        <f>B7</f>
        <v>0.3</v>
      </c>
      <c r="C9" s="98">
        <v>1.3149999999999999</v>
      </c>
      <c r="D9" s="34">
        <f ca="1">'Расчёт коэф-в'!D7</f>
        <v>1.4323447401774398</v>
      </c>
      <c r="E9" s="34">
        <f t="shared" si="0"/>
        <v>1.4323447401774398</v>
      </c>
      <c r="F9" s="103">
        <f>F7</f>
        <v>0.2</v>
      </c>
      <c r="G9" s="98">
        <v>1.3149999999999999</v>
      </c>
      <c r="H9" s="34">
        <f ca="1">'Расчёт коэф-в'!G7</f>
        <v>1.0349809885931558</v>
      </c>
      <c r="I9" s="34">
        <f ca="1">'Расчёт коэф-в'!D7</f>
        <v>1.4323447401774398</v>
      </c>
      <c r="J9" s="34">
        <f ca="1">'Расчёт коэф-в'!I7</f>
        <v>1.1320667562683837</v>
      </c>
      <c r="K9" s="34">
        <f t="shared" si="1"/>
        <v>1.3445837906209119</v>
      </c>
      <c r="L9" s="103">
        <f>L7</f>
        <v>0.4</v>
      </c>
      <c r="M9" s="98">
        <v>1.3149999999999999</v>
      </c>
      <c r="N9" s="34">
        <f ca="1">'Расчёт коэф-в'!G7</f>
        <v>1.0349809885931558</v>
      </c>
      <c r="O9" s="34">
        <f ca="1">'Расчёт коэф-в'!I7</f>
        <v>1.1320667562683837</v>
      </c>
      <c r="P9" s="34">
        <f t="shared" si="4"/>
        <v>0.93872917106139131</v>
      </c>
      <c r="Q9" s="103">
        <f>Q7</f>
        <v>0.1</v>
      </c>
      <c r="R9" s="98">
        <v>1.3149999999999999</v>
      </c>
      <c r="S9" s="34">
        <f ca="1">'Расчёт коэф-в'!G7</f>
        <v>1.0349809885931558</v>
      </c>
      <c r="T9" s="34">
        <f ca="1">'Расчёт коэф-в'!I7</f>
        <v>1.1320667562683837</v>
      </c>
      <c r="U9" s="34">
        <f t="shared" si="2"/>
        <v>0.93872917106139131</v>
      </c>
      <c r="V9" s="34">
        <f t="shared" si="3"/>
        <v>1.1679847657081102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35" ht="15.75">
      <c r="A10" s="32" t="s">
        <v>60</v>
      </c>
      <c r="B10" s="103">
        <f>B7</f>
        <v>0.3</v>
      </c>
      <c r="C10" s="98">
        <v>1.4079999999999999</v>
      </c>
      <c r="D10" s="34">
        <f ca="1">'Расчёт коэф-в'!D8</f>
        <v>1.3773674242424243</v>
      </c>
      <c r="E10" s="34">
        <f t="shared" si="0"/>
        <v>1.3773674242424243</v>
      </c>
      <c r="F10" s="103">
        <f>F7</f>
        <v>0.2</v>
      </c>
      <c r="G10" s="98">
        <v>1.4079999999999999</v>
      </c>
      <c r="H10" s="34">
        <f ca="1">'Расчёт коэф-в'!G8</f>
        <v>2</v>
      </c>
      <c r="I10" s="34">
        <f ca="1">'Расчёт коэф-в'!D8</f>
        <v>1.3773674242424243</v>
      </c>
      <c r="J10" s="34">
        <f ca="1">'Расчёт коэф-в'!I8</f>
        <v>0.60760477108570976</v>
      </c>
      <c r="K10" s="34">
        <f t="shared" si="1"/>
        <v>1.3410250257524832</v>
      </c>
      <c r="L10" s="103">
        <f>L7</f>
        <v>0.4</v>
      </c>
      <c r="M10" s="98">
        <v>1.4079999999999999</v>
      </c>
      <c r="N10" s="34">
        <f ca="1">'Расчёт коэф-в'!G8</f>
        <v>2</v>
      </c>
      <c r="O10" s="34">
        <f ca="1">'Расчёт коэф-в'!I8</f>
        <v>0.60760477108570976</v>
      </c>
      <c r="P10" s="34">
        <f t="shared" si="4"/>
        <v>0.97361459415236995</v>
      </c>
      <c r="Q10" s="103">
        <f>Q7</f>
        <v>0.1</v>
      </c>
      <c r="R10" s="98">
        <v>1.4079999999999999</v>
      </c>
      <c r="S10" s="34">
        <f ca="1">'Расчёт коэф-в'!G8</f>
        <v>2</v>
      </c>
      <c r="T10" s="34">
        <f ca="1">'Расчёт коэф-в'!I8</f>
        <v>0.60760477108570976</v>
      </c>
      <c r="U10" s="34">
        <f t="shared" si="2"/>
        <v>0.97361459415236995</v>
      </c>
      <c r="V10" s="34">
        <f t="shared" si="3"/>
        <v>1.1682225294994089</v>
      </c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35" ht="15.75">
      <c r="A11" s="32" t="s">
        <v>61</v>
      </c>
      <c r="B11" s="103">
        <f>B7</f>
        <v>0.3</v>
      </c>
      <c r="C11" s="98">
        <v>3.173</v>
      </c>
      <c r="D11" s="34">
        <f ca="1">'Расчёт коэф-в'!D9</f>
        <v>0.94495220086143494</v>
      </c>
      <c r="E11" s="34">
        <f t="shared" si="0"/>
        <v>0.94495220086143494</v>
      </c>
      <c r="F11" s="103">
        <f>F7</f>
        <v>0.2</v>
      </c>
      <c r="G11" s="98">
        <v>3.173</v>
      </c>
      <c r="H11" s="34">
        <f ca="1">'Расчёт коэф-в'!G9</f>
        <v>1.1846832650488497</v>
      </c>
      <c r="I11" s="34">
        <f ca="1">'Расчёт коэф-в'!D9</f>
        <v>0.94495220086143494</v>
      </c>
      <c r="J11" s="34">
        <f ca="1">'Расчёт коэф-в'!I9</f>
        <v>0.91287882975979506</v>
      </c>
      <c r="K11" s="34">
        <f t="shared" si="1"/>
        <v>0.81876851560066555</v>
      </c>
      <c r="L11" s="103">
        <f>L7</f>
        <v>0.4</v>
      </c>
      <c r="M11" s="98">
        <v>3.173</v>
      </c>
      <c r="N11" s="34">
        <f ca="1">'Расчёт коэф-в'!G9</f>
        <v>1.1846832650488497</v>
      </c>
      <c r="O11" s="34">
        <f ca="1">'Расчёт коэф-в'!I9</f>
        <v>0.91287882975979506</v>
      </c>
      <c r="P11" s="34">
        <f t="shared" si="4"/>
        <v>0.86646553640942048</v>
      </c>
      <c r="Q11" s="103">
        <f>Q7</f>
        <v>0.1</v>
      </c>
      <c r="R11" s="98">
        <v>3.173</v>
      </c>
      <c r="S11" s="34">
        <f ca="1">'Расчёт коэф-в'!G9</f>
        <v>1.1846832650488497</v>
      </c>
      <c r="T11" s="34">
        <f ca="1">'Расчёт коэф-в'!I9</f>
        <v>0.91287882975979506</v>
      </c>
      <c r="U11" s="34">
        <f t="shared" si="2"/>
        <v>0.86646553640942048</v>
      </c>
      <c r="V11" s="34">
        <f t="shared" si="3"/>
        <v>0.88047213158327386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5" ht="15.75">
      <c r="A12" s="32" t="s">
        <v>62</v>
      </c>
      <c r="B12" s="103">
        <f>B7</f>
        <v>0.3</v>
      </c>
      <c r="C12" s="100">
        <v>2.4169999999999998</v>
      </c>
      <c r="D12" s="34">
        <f ca="1">'Расчёт коэф-в'!D10</f>
        <v>1.0528478830506138</v>
      </c>
      <c r="E12" s="34">
        <f t="shared" si="0"/>
        <v>1.0528478830506138</v>
      </c>
      <c r="F12" s="103">
        <f>F7</f>
        <v>0.2</v>
      </c>
      <c r="G12" s="100">
        <v>2.4169999999999998</v>
      </c>
      <c r="H12" s="34">
        <f ca="1">'Расчёт коэф-в'!G10</f>
        <v>1.1505999172527928</v>
      </c>
      <c r="I12" s="34">
        <f ca="1">'Расчёт коэф-в'!D10</f>
        <v>1.0528478830506138</v>
      </c>
      <c r="J12" s="34">
        <f ca="1">'Расчёт коэф-в'!I10</f>
        <v>0.50352125410320758</v>
      </c>
      <c r="K12" s="34">
        <f t="shared" si="1"/>
        <v>0.48870150679356289</v>
      </c>
      <c r="L12" s="103">
        <f>L7</f>
        <v>0.4</v>
      </c>
      <c r="M12" s="100">
        <v>2.4169999999999998</v>
      </c>
      <c r="N12" s="34">
        <f ca="1">'Расчёт коэф-в'!G10</f>
        <v>1.1505999172527928</v>
      </c>
      <c r="O12" s="34">
        <f ca="1">'Расчёт коэф-в'!I10</f>
        <v>0.50352125410320758</v>
      </c>
      <c r="P12" s="34">
        <f t="shared" si="4"/>
        <v>0.4641710494564098</v>
      </c>
      <c r="Q12" s="103">
        <f>Q7</f>
        <v>0.1</v>
      </c>
      <c r="R12" s="100">
        <v>2.4169999999999998</v>
      </c>
      <c r="S12" s="34">
        <f ca="1">'Расчёт коэф-в'!G10</f>
        <v>1.1505999172527928</v>
      </c>
      <c r="T12" s="34">
        <f ca="1">'Расчёт коэф-в'!I10</f>
        <v>0.50352125410320758</v>
      </c>
      <c r="U12" s="34">
        <f t="shared" si="2"/>
        <v>0.4641710494564098</v>
      </c>
      <c r="V12" s="34">
        <f t="shared" si="3"/>
        <v>0.64568019100210172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ht="15.75">
      <c r="A13" s="36"/>
      <c r="B13" s="103"/>
      <c r="C13" s="33"/>
      <c r="D13" s="34"/>
      <c r="E13" s="34"/>
      <c r="F13" s="103"/>
      <c r="G13" s="33"/>
      <c r="H13" s="34"/>
      <c r="I13" s="33"/>
      <c r="J13" s="34"/>
      <c r="K13" s="34"/>
      <c r="L13" s="103"/>
      <c r="M13" s="33"/>
      <c r="N13" s="34"/>
      <c r="O13" s="33"/>
      <c r="P13" s="34"/>
      <c r="Q13" s="103"/>
      <c r="R13" s="33"/>
      <c r="S13" s="34"/>
      <c r="T13" s="33"/>
      <c r="U13" s="103"/>
      <c r="V13" s="34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35" ht="15.75">
      <c r="A14" s="25" t="s">
        <v>20</v>
      </c>
      <c r="B14" s="104">
        <f>B7</f>
        <v>0.3</v>
      </c>
      <c r="C14" s="33">
        <f>SUM(C7:C13)</f>
        <v>16.417999999999999</v>
      </c>
      <c r="D14" s="34">
        <v>1</v>
      </c>
      <c r="E14" s="34">
        <f t="shared" si="0"/>
        <v>1</v>
      </c>
      <c r="F14" s="103">
        <f>F7</f>
        <v>0.2</v>
      </c>
      <c r="G14" s="33">
        <f>SUM(G7:G13)</f>
        <v>16.417999999999999</v>
      </c>
      <c r="H14" s="34">
        <f ca="1">'Расчёт коэф-в'!G12</f>
        <v>1.2481422828602753</v>
      </c>
      <c r="I14" s="34">
        <v>1</v>
      </c>
      <c r="J14" s="34">
        <f ca="1">'Расчёт коэф-в'!I12</f>
        <v>1</v>
      </c>
      <c r="K14" s="34">
        <f>(I14*H14*J14)/$H$14*$I$14*$J$14</f>
        <v>1</v>
      </c>
      <c r="L14" s="103">
        <f>L7</f>
        <v>0.4</v>
      </c>
      <c r="M14" s="33">
        <f>SUM(M7:M13)</f>
        <v>16.417999999999999</v>
      </c>
      <c r="N14" s="34">
        <f ca="1">'Расчёт коэф-в'!G12</f>
        <v>1.2481422828602753</v>
      </c>
      <c r="O14" s="34">
        <v>1</v>
      </c>
      <c r="P14" s="34">
        <f t="shared" si="4"/>
        <v>1</v>
      </c>
      <c r="Q14" s="103">
        <f>Q7</f>
        <v>0.1</v>
      </c>
      <c r="R14" s="33">
        <f>SUM(R7:R13)</f>
        <v>16.417999999999999</v>
      </c>
      <c r="S14" s="34">
        <f ca="1">'Расчёт коэф-в'!G12</f>
        <v>1.2481422828602753</v>
      </c>
      <c r="T14" s="34">
        <v>1</v>
      </c>
      <c r="U14" s="34">
        <f>(S14*T14)/($S$14*$T$14)</f>
        <v>1</v>
      </c>
      <c r="V14" s="34">
        <f>(B14*E14)+(F14*K14)+(L14*P14)+(Q14*U14)</f>
        <v>1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35" ht="15.7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105"/>
      <c r="L15" s="42"/>
      <c r="M15" s="42"/>
      <c r="N15" s="42"/>
      <c r="O15" s="42"/>
      <c r="P15" s="105"/>
      <c r="Q15" s="42"/>
      <c r="R15" s="42"/>
      <c r="S15" s="42"/>
      <c r="T15" s="42"/>
      <c r="U15" s="105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 ht="15.7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</row>
    <row r="17" spans="1:35" ht="15.7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1:35" ht="15.75">
      <c r="A18" s="42"/>
      <c r="B18" s="42"/>
      <c r="C18" s="42"/>
      <c r="D18" s="42"/>
      <c r="E18" s="42"/>
      <c r="F18" s="106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</row>
    <row r="19" spans="1:35" ht="15.75">
      <c r="A19" s="42"/>
      <c r="B19" s="42"/>
      <c r="C19" s="42"/>
      <c r="D19" s="42"/>
      <c r="E19" s="42"/>
      <c r="F19" s="106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 ht="15.75">
      <c r="A20" s="42"/>
      <c r="B20" s="42"/>
      <c r="C20" s="42"/>
      <c r="D20" s="42"/>
      <c r="E20" s="42"/>
      <c r="F20" s="106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</row>
    <row r="21" spans="1:35" ht="15.75">
      <c r="A21" s="42"/>
      <c r="B21" s="42"/>
      <c r="C21" s="42"/>
      <c r="D21" s="42"/>
      <c r="E21" s="42"/>
      <c r="F21" s="106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15.7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spans="1:35" ht="15.7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  <row r="24" spans="1:35" ht="15.7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</row>
    <row r="25" spans="1:35" ht="15.7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</row>
    <row r="26" spans="1:35" ht="15.7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</row>
    <row r="27" spans="1:35" ht="15.7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</row>
    <row r="28" spans="1:35" ht="15.7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</row>
    <row r="29" spans="1:35" ht="15.7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1:35" ht="15.7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 ht="15.7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35" ht="15.7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1:35" ht="15.7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1:35" ht="15.7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1:35" ht="15.7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35" ht="15.7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ht="15.7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spans="1:35" ht="15.7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spans="1:35" ht="15.7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5" ht="15.7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1:35" ht="15.7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 ht="15.7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spans="1:35" ht="15.7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35" ht="15.7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spans="1:35" ht="15.7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35" ht="15.7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spans="1:35" ht="15.7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 ht="15.7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spans="1:35" ht="15.7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1:35" ht="15.7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5" ht="15.7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1:35" ht="15.7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1:35" ht="15.7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1:35" ht="15.7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1:35" ht="15.7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1:35" ht="15.7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spans="1:35" ht="15.7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  <row r="58" spans="1:35" ht="15.7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spans="1:35" ht="15.7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spans="1:35" ht="15.7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spans="1:35" ht="15.7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spans="1:35" ht="15.7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spans="1:35" ht="15.7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spans="1:35" ht="15.7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spans="1:35" ht="15.7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spans="1:35" ht="15.7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spans="1:35" ht="15.7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  <row r="68" spans="1:35" ht="15.7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</row>
    <row r="69" spans="1:35" ht="15.7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</row>
    <row r="70" spans="1:35" ht="15.7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  <row r="71" spans="1:35" ht="15.7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</row>
    <row r="72" spans="1:35" ht="15.7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</row>
    <row r="73" spans="1:35" ht="15.7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</row>
    <row r="74" spans="1:35" ht="15.7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</row>
    <row r="75" spans="1:35" ht="15.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1:35" ht="15.7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35" ht="15.7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1:35" ht="15.7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1:35" ht="15.7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1:35" ht="15.7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1:35" ht="15.7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:35" ht="15.7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1:35" ht="15.7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 ht="15.7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1:35" ht="15.7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1:35" ht="15.7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1:35" ht="15.7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1:35" ht="15.7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1:35" ht="15.7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1:35" ht="15.7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1:35" ht="15.7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1:35" ht="15.7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1:35" ht="15.7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1:35" ht="15.7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1:35" ht="15.7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  <row r="96" spans="1:35" ht="15.7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</row>
    <row r="97" spans="1:35" ht="15.7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</row>
    <row r="98" spans="1:35" ht="15.7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</row>
    <row r="99" spans="1:35" ht="15.7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</row>
    <row r="100" spans="1:35" ht="15.7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</row>
    <row r="101" spans="1:35" ht="15.7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</row>
    <row r="102" spans="1:35" ht="15.7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</row>
    <row r="103" spans="1:35" ht="15.7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</row>
    <row r="104" spans="1:35" ht="15.7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</row>
    <row r="105" spans="1:35" ht="15.7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</row>
    <row r="106" spans="1:35" ht="15.7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</row>
    <row r="107" spans="1:35" ht="15.7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</row>
    <row r="108" spans="1:35" ht="15.7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</row>
    <row r="109" spans="1:35" ht="15.7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</row>
    <row r="110" spans="1:35" ht="15.7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</row>
    <row r="111" spans="1:35" ht="15.7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</row>
    <row r="112" spans="1:35" ht="15.7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</row>
    <row r="113" spans="1:35" ht="15.7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</row>
    <row r="114" spans="1:35" ht="15.7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</row>
    <row r="115" spans="1:35" ht="15.7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</row>
    <row r="116" spans="1:35" ht="15.7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</row>
    <row r="117" spans="1:35" ht="15.7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</row>
    <row r="118" spans="1:35" ht="15.7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</row>
    <row r="119" spans="1:35" ht="15.7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</row>
    <row r="120" spans="1:35" ht="15.7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</row>
    <row r="121" spans="1:35" ht="15.7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</row>
    <row r="122" spans="1:35" ht="15.7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</row>
    <row r="123" spans="1:35" ht="15.7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spans="1:35" ht="15.7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</row>
    <row r="125" spans="1:35" ht="15.7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</row>
    <row r="126" spans="1:35" ht="15.7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</row>
    <row r="127" spans="1:35" ht="15.7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</row>
    <row r="128" spans="1:35" ht="15.7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</row>
    <row r="129" spans="1:35" ht="15.7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</row>
    <row r="130" spans="1:35" ht="15.7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</row>
    <row r="131" spans="1:35" ht="15.7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</row>
    <row r="132" spans="1:35" ht="15.7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</row>
    <row r="133" spans="1:35" ht="15.7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</row>
    <row r="134" spans="1:35" ht="15.7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</row>
    <row r="135" spans="1:35" ht="15.7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</row>
    <row r="136" spans="1:35" ht="15.7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</row>
    <row r="137" spans="1:35" ht="15.7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</row>
    <row r="138" spans="1:35" ht="15.7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</row>
    <row r="139" spans="1:35" ht="15.7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</row>
    <row r="140" spans="1:35" ht="15.7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</row>
    <row r="141" spans="1:35" ht="15.7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</row>
    <row r="142" spans="1:35" ht="15.7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</row>
    <row r="143" spans="1:35" ht="15.7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</row>
    <row r="144" spans="1:35" ht="15.7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</row>
    <row r="145" spans="1:35" ht="15.7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</row>
    <row r="146" spans="1:35" ht="15.7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</row>
    <row r="147" spans="1:35" ht="15.7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</row>
    <row r="148" spans="1:35" ht="15.7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</row>
    <row r="149" spans="1:35" ht="15.7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</row>
    <row r="150" spans="1:35" ht="15.7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</row>
    <row r="151" spans="1:35" ht="15.7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</row>
    <row r="152" spans="1:35" ht="15.7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</row>
    <row r="153" spans="1:35" ht="15.7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</row>
    <row r="154" spans="1:35" ht="15.7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</row>
    <row r="155" spans="1:35" ht="15.7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</row>
    <row r="156" spans="1:35" ht="15.7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</row>
    <row r="157" spans="1:35" ht="15.7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</row>
    <row r="158" spans="1:35" ht="15.7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</row>
    <row r="159" spans="1:35" ht="15.7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</row>
    <row r="160" spans="1:35" ht="15.7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</row>
    <row r="161" spans="1:35" ht="15.7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</row>
    <row r="162" spans="1:35" ht="15.7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</row>
    <row r="163" spans="1:35" ht="15.7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</row>
    <row r="164" spans="1:35" ht="15.7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</row>
    <row r="165" spans="1:35" ht="15.7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</row>
    <row r="166" spans="1:35" ht="15.7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</row>
    <row r="167" spans="1:35" ht="15.7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</row>
    <row r="168" spans="1:35" ht="15.7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</row>
    <row r="169" spans="1:35" ht="15.7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</row>
    <row r="170" spans="1:35" ht="15.7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</row>
    <row r="171" spans="1:35" ht="15.7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</row>
    <row r="172" spans="1:35" ht="15.7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</row>
    <row r="173" spans="1:35" ht="15.7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</row>
    <row r="174" spans="1:35" ht="15.7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</row>
    <row r="175" spans="1:35" ht="15.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</row>
    <row r="176" spans="1:35" ht="15.7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</row>
    <row r="177" spans="1:35" ht="15.7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</row>
    <row r="178" spans="1:35" ht="15.7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</row>
    <row r="179" spans="1:35" ht="15.7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</row>
    <row r="180" spans="1:35" ht="15.7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</row>
    <row r="181" spans="1:35" ht="15.7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</row>
    <row r="182" spans="1:35" ht="15.7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</row>
    <row r="183" spans="1:35" ht="15.7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</row>
    <row r="184" spans="1:35" ht="15.7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</row>
    <row r="185" spans="1:35" ht="15.7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</row>
    <row r="186" spans="1:35" ht="15.7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</row>
    <row r="187" spans="1:35" ht="15.7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</row>
    <row r="188" spans="1:35" ht="15.7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</row>
    <row r="189" spans="1:35" ht="15.7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</row>
    <row r="190" spans="1:35" ht="15.7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</row>
    <row r="191" spans="1:35" ht="15.7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</row>
    <row r="192" spans="1:35" ht="15.7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</row>
    <row r="193" spans="1:35" ht="15.7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</row>
    <row r="194" spans="1:35" ht="15.7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</row>
    <row r="195" spans="1:35" ht="15.7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</row>
    <row r="196" spans="1:35" ht="15.7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</row>
    <row r="197" spans="1:35" ht="15.7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</row>
    <row r="198" spans="1:35" ht="15.7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</row>
    <row r="199" spans="1:35" ht="15.7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</row>
    <row r="200" spans="1:35" ht="15.7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</row>
    <row r="201" spans="1:35" ht="15.7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</row>
    <row r="202" spans="1:35" ht="15.7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</row>
    <row r="203" spans="1:35" ht="15.7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</row>
    <row r="204" spans="1:35" ht="15.7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</row>
    <row r="205" spans="1:35" ht="15.7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</row>
    <row r="206" spans="1:35" ht="15.7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</row>
    <row r="207" spans="1:35" ht="15.7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</row>
    <row r="208" spans="1:35" ht="15.7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</row>
    <row r="209" spans="1:35" ht="15.7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</row>
    <row r="210" spans="1:35" ht="15.7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</row>
    <row r="211" spans="1:35" ht="15.7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</row>
    <row r="212" spans="1:35" ht="15.7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</row>
    <row r="213" spans="1:35" ht="15.7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</row>
    <row r="214" spans="1:35" ht="15.7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</row>
    <row r="215" spans="1:35" ht="15.7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</row>
    <row r="216" spans="1:35" ht="15.7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</row>
    <row r="217" spans="1:35" ht="15.7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</row>
    <row r="218" spans="1:35" ht="15.7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</row>
    <row r="219" spans="1:35" ht="15.7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</row>
    <row r="220" spans="1:35" ht="15.7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</row>
    <row r="221" spans="1:35" ht="15.7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</row>
    <row r="222" spans="1:35" ht="15.7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</row>
    <row r="223" spans="1:35" ht="15.7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</row>
    <row r="224" spans="1:35" ht="15.7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</row>
    <row r="225" spans="1:35" ht="15.7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</row>
    <row r="226" spans="1:35" ht="15.7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</row>
    <row r="227" spans="1:35" ht="15.7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</row>
    <row r="228" spans="1:35" ht="15.7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</row>
    <row r="229" spans="1:35" ht="15.7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</row>
    <row r="230" spans="1:35" ht="15.7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</row>
    <row r="231" spans="1:35" ht="15.7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</row>
    <row r="232" spans="1:35" ht="15.7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</row>
    <row r="233" spans="1:35" ht="15.7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</row>
    <row r="234" spans="1:35" ht="15.7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</row>
    <row r="235" spans="1:35" ht="15.7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</row>
    <row r="236" spans="1:35" ht="15.7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</row>
    <row r="237" spans="1:35" ht="15.7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</row>
    <row r="238" spans="1:35" ht="15.7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</row>
    <row r="239" spans="1:35" ht="15.7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</row>
    <row r="240" spans="1:35" ht="15.7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</row>
    <row r="241" spans="1:35" ht="15.7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</row>
    <row r="242" spans="1:35" ht="15.7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</row>
    <row r="243" spans="1:35" ht="15.7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</row>
    <row r="244" spans="1:35" ht="15.7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</row>
    <row r="245" spans="1:35" ht="15.7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</row>
    <row r="246" spans="1:35" ht="15.7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</row>
    <row r="247" spans="1:35" ht="15.7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</row>
    <row r="248" spans="1:35" ht="15.7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</row>
    <row r="249" spans="1:35" ht="15.7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</row>
    <row r="250" spans="1:35" ht="15.7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</row>
    <row r="251" spans="1:35" ht="15.7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</row>
    <row r="252" spans="1:35" ht="15.7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</row>
    <row r="253" spans="1:35" ht="15.7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</row>
    <row r="254" spans="1:35" ht="15.7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</row>
    <row r="255" spans="1:35" ht="15.7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</row>
    <row r="256" spans="1:35" ht="15.7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</row>
    <row r="257" spans="1:35" ht="15.7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</row>
    <row r="258" spans="1:35" ht="15.7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</row>
    <row r="259" spans="1:35" ht="15.7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</row>
    <row r="260" spans="1:35" ht="15.7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</row>
    <row r="261" spans="1:35" ht="15.7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</row>
    <row r="262" spans="1:35" ht="15.7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</row>
    <row r="263" spans="1:35" ht="15.7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</row>
    <row r="264" spans="1:35" ht="15.7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</row>
    <row r="265" spans="1:35" ht="15.7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</row>
    <row r="266" spans="1:35" ht="15.7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</row>
    <row r="267" spans="1:35" ht="15.7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</row>
    <row r="268" spans="1:35" ht="15.7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</row>
    <row r="269" spans="1:35" ht="15.7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</row>
    <row r="270" spans="1:35" ht="15.7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</row>
    <row r="271" spans="1:35" ht="15.7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</row>
    <row r="272" spans="1:35" ht="15.7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</row>
    <row r="273" spans="1:35" ht="15.7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</row>
    <row r="274" spans="1:35" ht="15.7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</row>
    <row r="275" spans="1:35" ht="15.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</row>
    <row r="276" spans="1:35" ht="15.7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</row>
    <row r="277" spans="1:35" ht="15.7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</row>
    <row r="278" spans="1:35" ht="15.7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</row>
    <row r="279" spans="1:35" ht="15.7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</row>
    <row r="280" spans="1:35" ht="15.7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</row>
    <row r="281" spans="1:35" ht="15.7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</row>
    <row r="282" spans="1:35" ht="15.7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</row>
    <row r="283" spans="1:35" ht="15.7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</row>
    <row r="284" spans="1:35" ht="15.7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</row>
    <row r="285" spans="1:35" ht="15.7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</row>
    <row r="286" spans="1:35" ht="15.7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</row>
    <row r="287" spans="1:35" ht="15.7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</row>
    <row r="288" spans="1:35" ht="15.7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</row>
    <row r="289" spans="1:35" ht="15.7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</row>
    <row r="290" spans="1:35" ht="15.7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</row>
    <row r="291" spans="1:35" ht="15.7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</row>
    <row r="292" spans="1:35" ht="15.7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</row>
    <row r="293" spans="1:35" ht="15.7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</row>
    <row r="294" spans="1:35" ht="15.7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</row>
    <row r="295" spans="1:35" ht="15.7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</row>
    <row r="296" spans="1:35" ht="15.7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</row>
    <row r="297" spans="1:35" ht="15.7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</row>
    <row r="298" spans="1:35" ht="15.7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</row>
    <row r="299" spans="1:35" ht="15.7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</row>
    <row r="300" spans="1:35" ht="15.7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</row>
    <row r="301" spans="1:35" ht="15.7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</row>
    <row r="302" spans="1:35" ht="15.7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</row>
    <row r="303" spans="1:35" ht="15.7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</row>
    <row r="304" spans="1:35" ht="15.7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</row>
    <row r="305" spans="1:35" ht="15.7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</row>
    <row r="306" spans="1:35" ht="15.7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</row>
    <row r="307" spans="1:35" ht="15.7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</row>
    <row r="308" spans="1:35" ht="15.7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</row>
    <row r="309" spans="1:35" ht="15.7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</row>
    <row r="310" spans="1:35" ht="15.7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</row>
    <row r="311" spans="1:35" ht="15.7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</row>
    <row r="312" spans="1:35" ht="15.7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</row>
    <row r="313" spans="1:35" ht="15.7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</row>
    <row r="314" spans="1:35" ht="15.7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</row>
    <row r="315" spans="1:35" ht="15.7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</row>
    <row r="316" spans="1:35" ht="15.7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</row>
    <row r="317" spans="1:35" ht="15.7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</row>
    <row r="318" spans="1:35" ht="15.7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</row>
    <row r="319" spans="1:35" ht="15.7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</row>
    <row r="320" spans="1:35" ht="15.7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</row>
    <row r="321" spans="1:35" ht="15.7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</row>
    <row r="322" spans="1:35" ht="15.7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</row>
    <row r="323" spans="1:35" ht="15.7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</row>
    <row r="324" spans="1:35" ht="15.7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</row>
    <row r="325" spans="1:35" ht="15.7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</row>
    <row r="326" spans="1:35" ht="15.7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</row>
    <row r="327" spans="1:35" ht="15.7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</row>
    <row r="328" spans="1:35" ht="15.7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</row>
    <row r="329" spans="1:35" ht="15.7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</row>
    <row r="330" spans="1:35" ht="15.7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</row>
    <row r="331" spans="1:35" ht="15.7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</row>
    <row r="332" spans="1:35" ht="15.7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</row>
    <row r="333" spans="1:35" ht="15.7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</row>
    <row r="334" spans="1:35" ht="15.7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</row>
    <row r="335" spans="1:35" ht="15.7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</row>
    <row r="336" spans="1:35" ht="15.7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</row>
    <row r="337" spans="1:35" ht="15.7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</row>
    <row r="338" spans="1:35" ht="15.7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</row>
    <row r="339" spans="1:35" ht="15.7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</row>
    <row r="340" spans="1:35" ht="15.7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</row>
    <row r="341" spans="1:35" ht="15.7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</row>
    <row r="342" spans="1:35" ht="15.7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</row>
    <row r="343" spans="1:35" ht="15.7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</row>
    <row r="344" spans="1:35" ht="15.7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</row>
    <row r="345" spans="1:35" ht="15.7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</row>
    <row r="346" spans="1:35" ht="15.7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</row>
    <row r="347" spans="1:35" ht="15.7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</row>
    <row r="348" spans="1:35" ht="15.7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</row>
    <row r="349" spans="1:35" ht="15.7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</row>
    <row r="350" spans="1:35" ht="15.7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</row>
    <row r="351" spans="1:35" ht="15.7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</row>
    <row r="352" spans="1:35" ht="15.7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</row>
    <row r="353" spans="1:35" ht="15.7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</row>
    <row r="354" spans="1:35" ht="15.7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</row>
    <row r="355" spans="1:35" ht="15.7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</row>
    <row r="356" spans="1:35" ht="15.7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</row>
    <row r="357" spans="1:35" ht="15.7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</row>
    <row r="358" spans="1:35" ht="15.7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</row>
    <row r="359" spans="1:35" ht="15.7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</row>
    <row r="360" spans="1:35" ht="15.7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</row>
    <row r="361" spans="1:35" ht="15.7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</row>
    <row r="362" spans="1:35" ht="15.7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</row>
    <row r="363" spans="1:35" ht="15.7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</row>
    <row r="364" spans="1:35" ht="15.7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</row>
    <row r="365" spans="1:35" ht="15.7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</row>
    <row r="366" spans="1:35" ht="15.7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</row>
    <row r="367" spans="1:35" ht="15.7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</row>
    <row r="368" spans="1:35" ht="15.7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</row>
    <row r="369" spans="1:35" ht="15.7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</row>
    <row r="370" spans="1:35" ht="15.7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</row>
    <row r="371" spans="1:35" ht="15.7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</row>
    <row r="372" spans="1:35" ht="15.7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</row>
    <row r="373" spans="1:35" ht="15.7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</row>
    <row r="374" spans="1:35" ht="15.7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</row>
    <row r="375" spans="1:35" ht="15.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</row>
    <row r="376" spans="1:35" ht="15.7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</row>
    <row r="377" spans="1:35" ht="15.7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</row>
    <row r="378" spans="1:35" ht="15.7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</row>
    <row r="379" spans="1:35" ht="15.7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</row>
    <row r="380" spans="1:35" ht="15.7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</row>
    <row r="381" spans="1:35" ht="15.7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</row>
    <row r="382" spans="1:35" ht="15.7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</row>
    <row r="383" spans="1:35" ht="15.7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</row>
    <row r="384" spans="1:35" ht="15.7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</row>
    <row r="385" spans="1:35" ht="15.7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</row>
    <row r="386" spans="1:35" ht="15.7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</row>
    <row r="387" spans="1:35" ht="15.7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</row>
    <row r="388" spans="1:35" ht="15.7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</row>
    <row r="389" spans="1:35" ht="15.7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</row>
    <row r="390" spans="1:35" ht="15.7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</row>
    <row r="391" spans="1:35" ht="15.7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</row>
    <row r="392" spans="1:35" ht="15.7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</row>
    <row r="393" spans="1:35" ht="15.7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</row>
    <row r="394" spans="1:35" ht="15.7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</row>
    <row r="395" spans="1:35" ht="15.7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</row>
    <row r="396" spans="1:35" ht="15.7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</row>
    <row r="397" spans="1:35" ht="15.7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</row>
    <row r="398" spans="1:35" ht="15.7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</row>
    <row r="399" spans="1:35" ht="15.7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</row>
    <row r="400" spans="1:35" ht="15.7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</row>
    <row r="401" spans="1:35" ht="15.7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</row>
    <row r="402" spans="1:35" ht="15.7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</row>
    <row r="403" spans="1:35" ht="15.7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</row>
    <row r="404" spans="1:35" ht="15.7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</row>
    <row r="405" spans="1:35" ht="15.7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</row>
    <row r="406" spans="1:35" ht="15.7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</row>
    <row r="407" spans="1:35" ht="15.7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</row>
    <row r="408" spans="1:35" ht="15.7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</row>
    <row r="409" spans="1:35" ht="15.7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</row>
    <row r="410" spans="1:35" ht="15.7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</row>
    <row r="411" spans="1:35" ht="15.7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</row>
    <row r="412" spans="1:35" ht="15.7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</row>
    <row r="413" spans="1:35" ht="15.7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</row>
    <row r="414" spans="1:35" ht="15.7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</row>
    <row r="415" spans="1:35" ht="15.7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</row>
    <row r="416" spans="1:35" ht="15.7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</row>
    <row r="417" spans="1:35" ht="15.7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</row>
    <row r="418" spans="1:35" ht="15.7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</row>
    <row r="419" spans="1:35" ht="15.7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</row>
    <row r="420" spans="1:35" ht="15.7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</row>
    <row r="421" spans="1:35" ht="15.7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</row>
    <row r="422" spans="1:35" ht="15.7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</row>
    <row r="423" spans="1:35" ht="15.7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</row>
    <row r="424" spans="1:35" ht="15.7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</row>
    <row r="425" spans="1:35" ht="15.7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</row>
    <row r="426" spans="1:35" ht="15.7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</row>
    <row r="427" spans="1:35" ht="15.7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</row>
    <row r="428" spans="1:35" ht="15.7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</row>
    <row r="429" spans="1:35" ht="15.7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</row>
    <row r="430" spans="1:35" ht="15.7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</row>
    <row r="431" spans="1:35" ht="15.7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</row>
    <row r="432" spans="1:35" ht="15.7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</row>
    <row r="433" spans="1:35" ht="15.7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</row>
    <row r="434" spans="1:35" ht="15.7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</row>
    <row r="435" spans="1:35" ht="15.7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</row>
    <row r="436" spans="1:35" ht="15.7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</row>
    <row r="437" spans="1:35" ht="15.7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</row>
    <row r="438" spans="1:35" ht="15.7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</row>
    <row r="439" spans="1:35" ht="15.7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</row>
    <row r="440" spans="1:35" ht="15.7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</row>
    <row r="441" spans="1:35" ht="15.7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</row>
    <row r="442" spans="1:35" ht="15.7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</row>
    <row r="443" spans="1:35" ht="15.7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</row>
    <row r="444" spans="1:35" ht="15.7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</row>
    <row r="445" spans="1:35" ht="15.7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</row>
    <row r="446" spans="1:35" ht="15.7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</row>
    <row r="447" spans="1:35" ht="15.7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</row>
    <row r="448" spans="1:35" ht="15.7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</row>
    <row r="449" spans="1:35" ht="15.7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</row>
    <row r="450" spans="1:35" ht="15.7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</row>
    <row r="451" spans="1:35" ht="15.7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</row>
    <row r="452" spans="1:35" ht="15.7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</row>
    <row r="453" spans="1:35" ht="15.7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</row>
    <row r="454" spans="1:35" ht="15.7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</row>
    <row r="455" spans="1:35" ht="15.7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</row>
    <row r="456" spans="1:35" ht="15.7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</row>
    <row r="457" spans="1:35" ht="15.7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</row>
    <row r="458" spans="1:35" ht="15.7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</row>
    <row r="459" spans="1:35" ht="15.7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</row>
    <row r="460" spans="1:35" ht="15.7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</row>
    <row r="461" spans="1:35" ht="15.7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</row>
    <row r="462" spans="1:35" ht="15.7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</row>
    <row r="463" spans="1:35" ht="15.7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</row>
    <row r="464" spans="1:35" ht="15.7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</row>
    <row r="465" spans="1:35" ht="15.7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</row>
    <row r="466" spans="1:35" ht="15.7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</row>
    <row r="467" spans="1:35" ht="15.7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</row>
    <row r="468" spans="1:35" ht="15.7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</row>
    <row r="469" spans="1:35" ht="15.7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</row>
    <row r="470" spans="1:35" ht="15.7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</row>
    <row r="471" spans="1:35" ht="15.7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</row>
    <row r="472" spans="1:35" ht="15.7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</row>
    <row r="473" spans="1:35" ht="15.7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</row>
    <row r="474" spans="1:35" ht="15.7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</row>
    <row r="475" spans="1:35" ht="15.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</row>
    <row r="476" spans="1:35" ht="15.7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</row>
    <row r="477" spans="1:35" ht="15.7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</row>
    <row r="478" spans="1:35" ht="15.7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</row>
    <row r="479" spans="1:35" ht="15.7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</row>
    <row r="480" spans="1:35" ht="15.7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</row>
    <row r="481" spans="1:35" ht="15.7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</row>
    <row r="482" spans="1:35" ht="15.7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</row>
    <row r="483" spans="1:35" ht="15.7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</row>
    <row r="484" spans="1:35" ht="15.7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</row>
    <row r="485" spans="1:35" ht="15.7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</row>
    <row r="486" spans="1:35" ht="15.7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</row>
    <row r="487" spans="1:35" ht="15.7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</row>
    <row r="488" spans="1:35" ht="15.7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</row>
    <row r="489" spans="1:35" ht="15.7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</row>
    <row r="490" spans="1:35" ht="15.7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</row>
    <row r="491" spans="1:35" ht="15.7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</row>
    <row r="492" spans="1:35" ht="15.7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</row>
    <row r="493" spans="1:35" ht="15.7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</row>
    <row r="494" spans="1:35" ht="15.7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</row>
    <row r="495" spans="1:35" ht="15.7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</row>
    <row r="496" spans="1:35" ht="15.7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</row>
    <row r="497" spans="1:35" ht="15.7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</row>
    <row r="498" spans="1:35" ht="15.7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</row>
    <row r="499" spans="1:35" ht="15.7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</row>
    <row r="500" spans="1:35" ht="15.7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</row>
    <row r="501" spans="1:35" ht="15.7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</row>
    <row r="502" spans="1:35" ht="15.7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</row>
    <row r="503" spans="1:35" ht="15.7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</row>
    <row r="504" spans="1:35" ht="15.7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</row>
    <row r="505" spans="1:35" ht="15.7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</row>
    <row r="506" spans="1:35" ht="15.7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</row>
    <row r="507" spans="1:35" ht="15.7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</row>
    <row r="508" spans="1:35" ht="15.7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</row>
    <row r="509" spans="1:35" ht="15.7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</row>
    <row r="510" spans="1:35" ht="15.7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</row>
    <row r="511" spans="1:35" ht="15.7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</row>
    <row r="512" spans="1:35" ht="15.7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</row>
    <row r="513" spans="1:35" ht="15.7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</row>
    <row r="514" spans="1:35" ht="15.7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</row>
    <row r="515" spans="1:35" ht="15.7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</row>
    <row r="516" spans="1:35" ht="15.7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</row>
    <row r="517" spans="1:35" ht="15.7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</row>
    <row r="518" spans="1:35" ht="15.7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</row>
    <row r="519" spans="1:35" ht="15.7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</row>
    <row r="520" spans="1:35" ht="15.7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</row>
    <row r="521" spans="1:35" ht="15.7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</row>
    <row r="522" spans="1:35" ht="15.7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</row>
    <row r="523" spans="1:35" ht="15.7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</row>
    <row r="524" spans="1:35" ht="15.7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</row>
    <row r="525" spans="1:35" ht="15.7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</row>
    <row r="526" spans="1:35" ht="15.7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</row>
    <row r="527" spans="1:35" ht="15.7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</row>
    <row r="528" spans="1:35" ht="15.7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</row>
    <row r="529" spans="1:35" ht="15.7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</row>
    <row r="530" spans="1:35" ht="15.7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</row>
    <row r="531" spans="1:35" ht="15.7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</row>
    <row r="532" spans="1:35" ht="15.7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</row>
    <row r="533" spans="1:35" ht="15.7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</row>
    <row r="534" spans="1:35" ht="15.7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</row>
    <row r="535" spans="1:35" ht="15.7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</row>
    <row r="536" spans="1:35" ht="15.7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</row>
    <row r="537" spans="1:35" ht="15.7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</row>
    <row r="538" spans="1:35" ht="15.7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</row>
    <row r="539" spans="1:35" ht="15.7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</row>
    <row r="540" spans="1:35" ht="15.7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</row>
    <row r="541" spans="1:35" ht="15.7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</row>
    <row r="542" spans="1:35" ht="15.7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</row>
    <row r="543" spans="1:35" ht="15.7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</row>
    <row r="544" spans="1:35" ht="15.7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</row>
    <row r="545" spans="1:35" ht="15.7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</row>
    <row r="546" spans="1:35" ht="15.7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</row>
    <row r="547" spans="1:35" ht="15.7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</row>
    <row r="548" spans="1:35" ht="15.7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</row>
    <row r="549" spans="1:35" ht="15.7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</row>
    <row r="550" spans="1:35" ht="15.7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</row>
    <row r="551" spans="1:35" ht="15.7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</row>
    <row r="552" spans="1:35" ht="15.7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</row>
    <row r="553" spans="1:35" ht="15.7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</row>
    <row r="554" spans="1:35" ht="15.7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</row>
    <row r="555" spans="1:35" ht="15.7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</row>
    <row r="556" spans="1:35" ht="15.7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</row>
    <row r="557" spans="1:35" ht="15.7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</row>
    <row r="558" spans="1:35" ht="15.7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</row>
    <row r="559" spans="1:35" ht="15.7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</row>
    <row r="560" spans="1:35" ht="15.7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</row>
    <row r="561" spans="1:35" ht="15.7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</row>
    <row r="562" spans="1:35" ht="15.7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</row>
    <row r="563" spans="1:35" ht="15.7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</row>
    <row r="564" spans="1:35" ht="15.7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</row>
    <row r="565" spans="1:35" ht="15.7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</row>
    <row r="566" spans="1:35" ht="15.7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</row>
    <row r="567" spans="1:35" ht="15.7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</row>
    <row r="568" spans="1:35" ht="15.7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</row>
    <row r="569" spans="1:35" ht="15.7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</row>
    <row r="570" spans="1:35" ht="15.7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</row>
    <row r="571" spans="1:35" ht="15.7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</row>
    <row r="572" spans="1:35" ht="15.7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</row>
    <row r="573" spans="1:35" ht="15.7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</row>
    <row r="574" spans="1:35" ht="15.7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</row>
    <row r="575" spans="1:35" ht="15.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</row>
    <row r="576" spans="1:35" ht="15.7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</row>
    <row r="577" spans="1:35" ht="15.7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</row>
    <row r="578" spans="1:35" ht="15.7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</row>
    <row r="579" spans="1:35" ht="15.7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</row>
    <row r="580" spans="1:35" ht="15.7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</row>
    <row r="581" spans="1:35" ht="15.7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</row>
    <row r="582" spans="1:35" ht="15.7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</row>
    <row r="583" spans="1:35" ht="15.7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</row>
    <row r="584" spans="1:35" ht="15.7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</row>
    <row r="585" spans="1:35" ht="15.7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</row>
    <row r="586" spans="1:35" ht="15.7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</row>
    <row r="587" spans="1:35" ht="15.7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</row>
    <row r="588" spans="1:35" ht="15.7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</row>
    <row r="589" spans="1:35" ht="15.7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</row>
    <row r="590" spans="1:35" ht="15.7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</row>
    <row r="591" spans="1:35" ht="15.7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</row>
    <row r="592" spans="1:35" ht="15.7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</row>
    <row r="593" spans="1:35" ht="15.7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</row>
    <row r="594" spans="1:35" ht="15.7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</row>
    <row r="595" spans="1:35" ht="15.7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</row>
    <row r="596" spans="1:35" ht="15.7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</row>
    <row r="597" spans="1:35" ht="15.7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</row>
    <row r="598" spans="1:35" ht="15.7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</row>
    <row r="599" spans="1:35" ht="15.7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</row>
    <row r="600" spans="1:35" ht="15.7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</row>
    <row r="601" spans="1:35" ht="15.7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</row>
    <row r="602" spans="1:35" ht="15.7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</row>
    <row r="603" spans="1:35" ht="15.7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</row>
    <row r="604" spans="1:35" ht="15.7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</row>
    <row r="605" spans="1:35" ht="15.7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</row>
    <row r="606" spans="1:35" ht="15.7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</row>
    <row r="607" spans="1:35" ht="15.7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</row>
    <row r="608" spans="1:35" ht="15.7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</row>
    <row r="609" spans="1:35" ht="15.7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</row>
    <row r="610" spans="1:35" ht="15.7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</row>
    <row r="611" spans="1:35" ht="15.7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</row>
    <row r="612" spans="1:35" ht="15.7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</row>
    <row r="613" spans="1:35" ht="15.7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</row>
    <row r="614" spans="1:35" ht="15.7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</row>
    <row r="615" spans="1:35" ht="15.7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</row>
    <row r="616" spans="1:35" ht="15.7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</row>
    <row r="617" spans="1:35" ht="15.7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</row>
    <row r="618" spans="1:35" ht="15.7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</row>
    <row r="619" spans="1:35" ht="15.7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</row>
    <row r="620" spans="1:35" ht="15.7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</row>
    <row r="621" spans="1:35" ht="15.7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</row>
    <row r="622" spans="1:35" ht="15.7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</row>
    <row r="623" spans="1:35" ht="15.7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</row>
    <row r="624" spans="1:35" ht="15.7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</row>
    <row r="625" spans="1:35" ht="15.7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</row>
    <row r="626" spans="1:35" ht="15.7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</row>
    <row r="627" spans="1:35" ht="15.7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</row>
    <row r="628" spans="1:35" ht="15.7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</row>
    <row r="629" spans="1:35" ht="15.7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</row>
    <row r="630" spans="1:35" ht="15.7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</row>
    <row r="631" spans="1:35" ht="15.7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</row>
    <row r="632" spans="1:35" ht="15.7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</row>
    <row r="633" spans="1:35" ht="15.7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</row>
    <row r="634" spans="1:35" ht="15.7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</row>
    <row r="635" spans="1:35" ht="15.7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</row>
    <row r="636" spans="1:35" ht="15.7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</row>
    <row r="637" spans="1:35" ht="15.7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</row>
    <row r="638" spans="1:35" ht="15.7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</row>
    <row r="639" spans="1:35" ht="15.7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</row>
    <row r="640" spans="1:35" ht="15.7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</row>
    <row r="641" spans="1:35" ht="15.7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</row>
    <row r="642" spans="1:35" ht="15.7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</row>
    <row r="643" spans="1:35" ht="15.7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</row>
    <row r="644" spans="1:35" ht="15.7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</row>
    <row r="645" spans="1:35" ht="15.7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</row>
    <row r="646" spans="1:35" ht="15.7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</row>
    <row r="647" spans="1:35" ht="15.7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</row>
    <row r="648" spans="1:35" ht="15.7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</row>
    <row r="649" spans="1:35" ht="15.7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</row>
    <row r="650" spans="1:35" ht="15.7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</row>
    <row r="651" spans="1:35" ht="15.7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</row>
    <row r="652" spans="1:35" ht="15.7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</row>
    <row r="653" spans="1:35" ht="15.7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</row>
    <row r="654" spans="1:35" ht="15.7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</row>
    <row r="655" spans="1:35" ht="15.7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</row>
    <row r="656" spans="1:35" ht="15.7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</row>
    <row r="657" spans="1:35" ht="15.7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</row>
    <row r="658" spans="1:35" ht="15.7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</row>
    <row r="659" spans="1:35" ht="15.7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</row>
    <row r="660" spans="1:35" ht="15.7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</row>
    <row r="661" spans="1:35" ht="15.7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</row>
    <row r="662" spans="1:35" ht="15.7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</row>
    <row r="663" spans="1:35" ht="15.7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</row>
    <row r="664" spans="1:35" ht="15.7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</row>
    <row r="665" spans="1:35" ht="15.7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</row>
    <row r="666" spans="1:35" ht="15.7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</row>
    <row r="667" spans="1:35" ht="15.7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</row>
    <row r="668" spans="1:35" ht="15.7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</row>
    <row r="669" spans="1:35" ht="15.7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</row>
    <row r="670" spans="1:35" ht="15.7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</row>
    <row r="671" spans="1:35" ht="15.7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</row>
    <row r="672" spans="1:35" ht="15.7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</row>
    <row r="673" spans="1:35" ht="15.7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</row>
    <row r="674" spans="1:35" ht="15.7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</row>
    <row r="675" spans="1:35" ht="15.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</row>
    <row r="676" spans="1:35" ht="15.7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</row>
    <row r="677" spans="1:35" ht="15.7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</row>
    <row r="678" spans="1:35" ht="15.7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</row>
    <row r="679" spans="1:35" ht="15.7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</row>
    <row r="680" spans="1:35" ht="15.7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</row>
    <row r="681" spans="1:35" ht="15.7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</row>
    <row r="682" spans="1:35" ht="15.7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</row>
    <row r="683" spans="1:35" ht="15.7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</row>
    <row r="684" spans="1:35" ht="15.7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</row>
    <row r="685" spans="1:35" ht="15.7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</row>
    <row r="686" spans="1:35" ht="15.7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</row>
    <row r="687" spans="1:35" ht="15.7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</row>
    <row r="688" spans="1:35" ht="15.7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</row>
    <row r="689" spans="1:35" ht="15.7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</row>
    <row r="690" spans="1:35" ht="15.7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</row>
    <row r="691" spans="1:35" ht="15.7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</row>
    <row r="692" spans="1:35" ht="15.7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</row>
    <row r="693" spans="1:35" ht="15.7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</row>
    <row r="694" spans="1:35" ht="15.7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</row>
    <row r="695" spans="1:35" ht="15.7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</row>
    <row r="696" spans="1:35" ht="15.7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</row>
    <row r="697" spans="1:35" ht="15.7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</row>
    <row r="698" spans="1:35" ht="15.7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</row>
    <row r="699" spans="1:35" ht="15.7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</row>
    <row r="700" spans="1:35" ht="15.7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</row>
    <row r="701" spans="1:35" ht="15.7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</row>
    <row r="702" spans="1:35" ht="15.7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</row>
    <row r="703" spans="1:35" ht="15.7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</row>
    <row r="704" spans="1:35" ht="15.7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</row>
    <row r="705" spans="1:35" ht="15.7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</row>
    <row r="706" spans="1:35" ht="15.7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</row>
    <row r="707" spans="1:35" ht="15.7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</row>
    <row r="708" spans="1:35" ht="15.7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</row>
    <row r="709" spans="1:35" ht="15.7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</row>
    <row r="710" spans="1:35" ht="15.7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</row>
    <row r="711" spans="1:35" ht="15.7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</row>
    <row r="712" spans="1:35" ht="15.7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</row>
    <row r="713" spans="1:35" ht="15.7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</row>
    <row r="714" spans="1:35" ht="15.7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</row>
    <row r="715" spans="1:35" ht="15.7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</row>
    <row r="716" spans="1:35" ht="15.7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</row>
    <row r="717" spans="1:35" ht="15.7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</row>
    <row r="718" spans="1:35" ht="15.7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</row>
    <row r="719" spans="1:35" ht="15.7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</row>
    <row r="720" spans="1:35" ht="15.7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</row>
    <row r="721" spans="1:35" ht="15.7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</row>
    <row r="722" spans="1:35" ht="15.7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</row>
    <row r="723" spans="1:35" ht="15.7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</row>
    <row r="724" spans="1:35" ht="15.7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</row>
    <row r="725" spans="1:35" ht="15.7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</row>
    <row r="726" spans="1:35" ht="15.7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</row>
    <row r="727" spans="1:35" ht="15.7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</row>
    <row r="728" spans="1:35" ht="15.7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</row>
    <row r="729" spans="1:35" ht="15.7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</row>
    <row r="730" spans="1:35" ht="15.7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</row>
    <row r="731" spans="1:35" ht="15.7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</row>
    <row r="732" spans="1:35" ht="15.7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</row>
    <row r="733" spans="1:35" ht="15.7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</row>
    <row r="734" spans="1:35" ht="15.7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</row>
    <row r="735" spans="1:35" ht="15.7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</row>
    <row r="736" spans="1:35" ht="15.7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</row>
    <row r="737" spans="1:35" ht="15.7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</row>
    <row r="738" spans="1:35" ht="15.7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</row>
    <row r="739" spans="1:35" ht="15.7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</row>
    <row r="740" spans="1:35" ht="15.7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</row>
    <row r="741" spans="1:35" ht="15.7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</row>
    <row r="742" spans="1:35" ht="15.7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</row>
    <row r="743" spans="1:35" ht="15.7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</row>
    <row r="744" spans="1:35" ht="15.7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</row>
    <row r="745" spans="1:35" ht="15.7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</row>
    <row r="746" spans="1:35" ht="15.7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</row>
    <row r="747" spans="1:35" ht="15.7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</row>
    <row r="748" spans="1:35" ht="15.7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</row>
    <row r="749" spans="1:35" ht="15.7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</row>
    <row r="750" spans="1:35" ht="15.7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</row>
    <row r="751" spans="1:35" ht="15.7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</row>
    <row r="752" spans="1:35" ht="15.7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</row>
    <row r="753" spans="1:35" ht="15.7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</row>
    <row r="754" spans="1:35" ht="15.7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</row>
    <row r="755" spans="1:35" ht="15.7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</row>
    <row r="756" spans="1:35" ht="15.7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</row>
    <row r="757" spans="1:35" ht="15.7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</row>
    <row r="758" spans="1:35" ht="15.7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</row>
    <row r="759" spans="1:35" ht="15.7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</row>
    <row r="760" spans="1:35" ht="15.7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</row>
    <row r="761" spans="1:35" ht="15.7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</row>
    <row r="762" spans="1:35" ht="15.7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</row>
    <row r="763" spans="1:35" ht="15.7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</row>
    <row r="764" spans="1:35" ht="15.7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</row>
    <row r="765" spans="1:35" ht="15.7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</row>
    <row r="766" spans="1:35" ht="15.7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</row>
    <row r="767" spans="1:35" ht="15.7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</row>
    <row r="768" spans="1:35" ht="15.7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</row>
    <row r="769" spans="1:35" ht="15.7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</row>
    <row r="770" spans="1:35" ht="15.7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</row>
    <row r="771" spans="1:35" ht="15.7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</row>
    <row r="772" spans="1:35" ht="15.7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</row>
    <row r="773" spans="1:35" ht="15.7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</row>
    <row r="774" spans="1:35" ht="15.7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</row>
    <row r="775" spans="1:35" ht="15.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</row>
    <row r="776" spans="1:35" ht="15.7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</row>
    <row r="777" spans="1:35" ht="15.7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</row>
    <row r="778" spans="1:35" ht="15.7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</row>
    <row r="779" spans="1:35" ht="15.7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</row>
    <row r="780" spans="1:35" ht="15.7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</row>
    <row r="781" spans="1:35" ht="15.7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</row>
    <row r="782" spans="1:35" ht="15.7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</row>
    <row r="783" spans="1:35" ht="15.7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</row>
    <row r="784" spans="1:35" ht="15.7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</row>
    <row r="785" spans="1:35" ht="15.7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</row>
    <row r="786" spans="1:35" ht="15.7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</row>
    <row r="787" spans="1:35" ht="15.7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</row>
    <row r="788" spans="1:35" ht="15.7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</row>
    <row r="789" spans="1:35" ht="15.7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</row>
    <row r="790" spans="1:35" ht="15.7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</row>
    <row r="791" spans="1:35" ht="15.7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</row>
    <row r="792" spans="1:35" ht="15.7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</row>
    <row r="793" spans="1:35" ht="15.7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</row>
    <row r="794" spans="1:35" ht="15.7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</row>
    <row r="795" spans="1:35" ht="15.7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</row>
    <row r="796" spans="1:35" ht="15.7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</row>
    <row r="797" spans="1:35" ht="15.7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</row>
    <row r="798" spans="1:35" ht="15.7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</row>
    <row r="799" spans="1:35" ht="15.7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</row>
    <row r="800" spans="1:35" ht="15.7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</row>
    <row r="801" spans="1:35" ht="15.7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</row>
    <row r="802" spans="1:35" ht="15.7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</row>
    <row r="803" spans="1:35" ht="15.7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</row>
    <row r="804" spans="1:35" ht="15.7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</row>
    <row r="805" spans="1:35" ht="15.7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</row>
    <row r="806" spans="1:35" ht="15.7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</row>
    <row r="807" spans="1:35" ht="15.7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</row>
    <row r="808" spans="1:35" ht="15.7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</row>
    <row r="809" spans="1:35" ht="15.7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</row>
    <row r="810" spans="1:35" ht="15.7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</row>
    <row r="811" spans="1:35" ht="15.7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</row>
    <row r="812" spans="1:35" ht="15.7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</row>
    <row r="813" spans="1:35" ht="15.7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</row>
    <row r="814" spans="1:35" ht="15.7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</row>
    <row r="815" spans="1:35" ht="15.7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</row>
    <row r="816" spans="1:35" ht="15.7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</row>
    <row r="817" spans="1:35" ht="15.7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</row>
    <row r="818" spans="1:35" ht="15.7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</row>
    <row r="819" spans="1:35" ht="15.7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</row>
    <row r="820" spans="1:35" ht="15.7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</row>
    <row r="821" spans="1:35" ht="15.7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</row>
    <row r="822" spans="1:35" ht="15.7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</row>
    <row r="823" spans="1:35" ht="15.7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</row>
    <row r="824" spans="1:35" ht="15.7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</row>
    <row r="825" spans="1:35" ht="15.7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</row>
    <row r="826" spans="1:35" ht="15.7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</row>
    <row r="827" spans="1:35" ht="15.7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</row>
    <row r="828" spans="1:35" ht="15.7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</row>
    <row r="829" spans="1:35" ht="15.7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</row>
    <row r="830" spans="1:35" ht="15.7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</row>
    <row r="831" spans="1:35" ht="15.7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</row>
    <row r="832" spans="1:35" ht="15.7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</row>
    <row r="833" spans="1:35" ht="15.7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</row>
    <row r="834" spans="1:35" ht="15.7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</row>
    <row r="835" spans="1:35" ht="15.7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</row>
    <row r="836" spans="1:35" ht="15.7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</row>
    <row r="837" spans="1:35" ht="15.7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</row>
    <row r="838" spans="1:35" ht="15.7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</row>
    <row r="839" spans="1:35" ht="15.7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</row>
    <row r="840" spans="1:35" ht="15.7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</row>
    <row r="841" spans="1:35" ht="15.7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</row>
    <row r="842" spans="1:35" ht="15.7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</row>
    <row r="843" spans="1:35" ht="15.7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</row>
    <row r="844" spans="1:35" ht="15.7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</row>
    <row r="845" spans="1:35" ht="15.7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</row>
    <row r="846" spans="1:35" ht="15.7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</row>
    <row r="847" spans="1:35" ht="15.7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</row>
    <row r="848" spans="1:35" ht="15.7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</row>
    <row r="849" spans="1:35" ht="15.7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</row>
    <row r="850" spans="1:35" ht="15.7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</row>
    <row r="851" spans="1:35" ht="15.7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</row>
    <row r="852" spans="1:35" ht="15.7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</row>
    <row r="853" spans="1:35" ht="15.7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</row>
    <row r="854" spans="1:35" ht="15.7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</row>
    <row r="855" spans="1:35" ht="15.7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</row>
    <row r="856" spans="1:35" ht="15.7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</row>
    <row r="857" spans="1:35" ht="15.7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</row>
    <row r="858" spans="1:35" ht="15.7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</row>
    <row r="859" spans="1:35" ht="15.7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</row>
    <row r="860" spans="1:35" ht="15.7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</row>
    <row r="861" spans="1:35" ht="15.7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</row>
    <row r="862" spans="1:35" ht="15.7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</row>
    <row r="863" spans="1:35" ht="15.7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</row>
    <row r="864" spans="1:35" ht="15.7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</row>
    <row r="865" spans="1:35" ht="15.7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</row>
    <row r="866" spans="1:35" ht="15.7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</row>
    <row r="867" spans="1:35" ht="15.7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</row>
    <row r="868" spans="1:35" ht="15.7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</row>
    <row r="869" spans="1:35" ht="15.7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</row>
    <row r="870" spans="1:35" ht="15.7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</row>
    <row r="871" spans="1:35" ht="15.7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</row>
    <row r="872" spans="1:35" ht="15.7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</row>
    <row r="873" spans="1:35" ht="15.7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</row>
    <row r="874" spans="1:35" ht="15.7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</row>
    <row r="875" spans="1:35" ht="15.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</row>
    <row r="876" spans="1:35" ht="15.7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</row>
    <row r="877" spans="1:35" ht="15.7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</row>
    <row r="878" spans="1:35" ht="15.7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</row>
    <row r="879" spans="1:35" ht="15.7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</row>
    <row r="880" spans="1:35" ht="15.7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</row>
    <row r="881" spans="1:35" ht="15.7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</row>
    <row r="882" spans="1:35" ht="15.7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</row>
    <row r="883" spans="1:35" ht="15.7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</row>
    <row r="884" spans="1:35" ht="15.7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</row>
    <row r="885" spans="1:35" ht="15.7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</row>
    <row r="886" spans="1:35" ht="15.7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</row>
    <row r="887" spans="1:35" ht="15.7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</row>
    <row r="888" spans="1:35" ht="15.7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</row>
    <row r="889" spans="1:35" ht="15.7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</row>
    <row r="890" spans="1:35" ht="15.7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</row>
    <row r="891" spans="1:35" ht="15.7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</row>
    <row r="892" spans="1:35" ht="15.7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</row>
    <row r="893" spans="1:35" ht="15.7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</row>
    <row r="894" spans="1:35" ht="15.7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</row>
    <row r="895" spans="1:35" ht="15.7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</row>
    <row r="896" spans="1:35" ht="15.7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</row>
    <row r="897" spans="1:35" ht="15.7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</row>
    <row r="898" spans="1:35" ht="15.7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</row>
    <row r="899" spans="1:35" ht="15.7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</row>
    <row r="900" spans="1:35" ht="15.7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</row>
    <row r="901" spans="1:35" ht="15.7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</row>
    <row r="902" spans="1:35" ht="15.7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</row>
    <row r="903" spans="1:35" ht="15.7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</row>
    <row r="904" spans="1:35" ht="15.7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</row>
    <row r="905" spans="1:35" ht="15.7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</row>
    <row r="906" spans="1:35" ht="15.7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</row>
    <row r="907" spans="1:35" ht="15.7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</row>
    <row r="908" spans="1:35" ht="15.7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</row>
    <row r="909" spans="1:35" ht="15.7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</row>
    <row r="910" spans="1:35" ht="15.7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</row>
    <row r="911" spans="1:35" ht="15.7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</row>
    <row r="912" spans="1:35" ht="15.7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</row>
    <row r="913" spans="1:35" ht="15.7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</row>
    <row r="914" spans="1:35" ht="15.7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</row>
    <row r="915" spans="1:35" ht="15.7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</row>
    <row r="916" spans="1:35" ht="15.7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</row>
    <row r="917" spans="1:35" ht="15.7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</row>
    <row r="918" spans="1:35" ht="15.7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</row>
    <row r="919" spans="1:35" ht="15.7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</row>
    <row r="920" spans="1:35" ht="15.7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</row>
    <row r="921" spans="1:35" ht="15.7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</row>
    <row r="922" spans="1:35" ht="15.7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</row>
    <row r="923" spans="1:35" ht="15.7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</row>
    <row r="924" spans="1:35" ht="15.7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</row>
    <row r="925" spans="1:35" ht="15.7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</row>
    <row r="926" spans="1:35" ht="15.7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</row>
    <row r="927" spans="1:35" ht="15.7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</row>
    <row r="928" spans="1:35" ht="15.7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</row>
    <row r="929" spans="1:35" ht="15.7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</row>
    <row r="930" spans="1:35" ht="15.7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</row>
    <row r="931" spans="1:35" ht="15.7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</row>
    <row r="932" spans="1:35" ht="15.7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</row>
    <row r="933" spans="1:35" ht="15.7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</row>
    <row r="934" spans="1:35" ht="15.7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</row>
    <row r="935" spans="1:35" ht="15.7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</row>
    <row r="936" spans="1:35" ht="15.7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</row>
    <row r="937" spans="1:35" ht="15.7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</row>
    <row r="938" spans="1:35" ht="15.7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</row>
    <row r="939" spans="1:35" ht="15.7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</row>
    <row r="940" spans="1:35" ht="15.7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</row>
    <row r="941" spans="1:35" ht="15.7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</row>
    <row r="942" spans="1:35" ht="15.7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</row>
    <row r="943" spans="1:35" ht="15.7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</row>
    <row r="944" spans="1:35" ht="15.7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</row>
    <row r="945" spans="1:35" ht="15.7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</row>
    <row r="946" spans="1:35" ht="15.7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</row>
    <row r="947" spans="1:35" ht="15.7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</row>
    <row r="948" spans="1:35" ht="15.7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</row>
    <row r="949" spans="1:35" ht="15.7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</row>
    <row r="950" spans="1:35" ht="15.7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</row>
    <row r="951" spans="1:35" ht="15.7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</row>
    <row r="952" spans="1:35" ht="15.7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</row>
    <row r="953" spans="1:35" ht="15.7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</row>
    <row r="954" spans="1:35" ht="15.7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</row>
    <row r="955" spans="1:35" ht="15.7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</row>
    <row r="956" spans="1:35" ht="15.7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</row>
    <row r="957" spans="1:35" ht="15.7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</row>
    <row r="958" spans="1:35" ht="15.7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</row>
    <row r="959" spans="1:35" ht="15.7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</row>
    <row r="960" spans="1:35" ht="15.7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</row>
    <row r="961" spans="1:35" ht="15.7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</row>
    <row r="962" spans="1:35" ht="15.7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</row>
    <row r="963" spans="1:35" ht="15.7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</row>
    <row r="964" spans="1:35" ht="15.7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</row>
    <row r="965" spans="1:35" ht="15.7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</row>
    <row r="966" spans="1:35" ht="15.7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</row>
    <row r="967" spans="1:35" ht="15.7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</row>
    <row r="968" spans="1:35" ht="15.7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</row>
    <row r="969" spans="1:35" ht="15.7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</row>
    <row r="970" spans="1:35" ht="15.7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</row>
    <row r="971" spans="1:35" ht="15.7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</row>
    <row r="972" spans="1:35" ht="15.7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</row>
    <row r="973" spans="1:35" ht="15.7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</row>
    <row r="974" spans="1:35" ht="15.7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</row>
    <row r="975" spans="1:35" ht="15.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</row>
    <row r="976" spans="1:35" ht="15.7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</row>
    <row r="977" spans="1:35" ht="15.7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</row>
    <row r="978" spans="1:35" ht="15.7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</row>
    <row r="979" spans="1:35" ht="15.7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</row>
    <row r="980" spans="1:35" ht="15.7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</row>
    <row r="981" spans="1:35" ht="15.7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</row>
    <row r="982" spans="1:35" ht="15.7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</row>
    <row r="983" spans="1:35" ht="15.7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</row>
    <row r="984" spans="1:35" ht="15.7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</row>
    <row r="985" spans="1:35" ht="15.7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</row>
    <row r="986" spans="1:35" ht="15.7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</row>
    <row r="987" spans="1:35" ht="15.7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</row>
    <row r="988" spans="1:35" ht="15.7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</row>
    <row r="989" spans="1:35" ht="15.7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</row>
    <row r="990" spans="1:35" ht="15.7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</row>
    <row r="991" spans="1:35" ht="15.7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</row>
    <row r="992" spans="1:35" ht="15.7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</row>
    <row r="993" spans="1:35" ht="15.7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</row>
    <row r="994" spans="1:35" ht="15.7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</row>
    <row r="995" spans="1:35" ht="15.7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</row>
    <row r="996" spans="1:35" ht="15.7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</row>
    <row r="997" spans="1:35" ht="15.7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</row>
    <row r="998" spans="1:35" ht="15.7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</row>
    <row r="999" spans="1:35" ht="15.7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</row>
    <row r="1000" spans="1:35" ht="15.7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</row>
    <row r="1001" spans="1:35" ht="15.75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</row>
    <row r="1002" spans="1:35" ht="15.75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</row>
    <row r="1003" spans="1:35" ht="15.75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</row>
    <row r="1004" spans="1:35" ht="15.75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</row>
    <row r="1005" spans="1:35" ht="15.75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</row>
    <row r="1006" spans="1:35" ht="15.75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</row>
    <row r="1007" spans="1:35" ht="15.75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</row>
    <row r="1008" spans="1:35" ht="15.75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</row>
    <row r="1009" spans="1:35" ht="15.75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</row>
    <row r="1010" spans="1:35" ht="15.75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</row>
    <row r="1011" spans="1:35" ht="15.75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</row>
    <row r="1012" spans="1:35" ht="15.75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</row>
    <row r="1013" spans="1:35" ht="15.75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</row>
    <row r="1014" spans="1:35" ht="15.75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</row>
    <row r="1015" spans="1:35" ht="15.75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</row>
    <row r="1016" spans="1:35" ht="15.75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</row>
    <row r="1017" spans="1:35" ht="15.75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</row>
    <row r="1018" spans="1:35" ht="15.75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</row>
    <row r="1019" spans="1:35" ht="15.75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</row>
    <row r="1020" spans="1:35" ht="15.75">
      <c r="A1020" s="42"/>
      <c r="B1020" s="42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</row>
    <row r="1021" spans="1:35" ht="15.75">
      <c r="A1021" s="42"/>
      <c r="B1021" s="42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</row>
    <row r="1022" spans="1:35" ht="15.75">
      <c r="A1022" s="42"/>
      <c r="B1022" s="42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</row>
    <row r="1023" spans="1:35" ht="15.75">
      <c r="A1023" s="42"/>
      <c r="B1023" s="42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</row>
    <row r="1024" spans="1:35" ht="15.75">
      <c r="A1024" s="42"/>
      <c r="B1024" s="42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</row>
    <row r="1025" spans="1:35" ht="15.75">
      <c r="A1025" s="42"/>
      <c r="B1025" s="42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</row>
    <row r="1026" spans="1:35" ht="15.75">
      <c r="A1026" s="42"/>
      <c r="B1026" s="42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</row>
    <row r="1027" spans="1:35" ht="15.75">
      <c r="A1027" s="42"/>
      <c r="B1027" s="42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</row>
    <row r="1028" spans="1:35" ht="15.75">
      <c r="A1028" s="42"/>
      <c r="B1028" s="42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</row>
    <row r="1029" spans="1:35" ht="15.75">
      <c r="A1029" s="42"/>
      <c r="B1029" s="42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</row>
    <row r="1030" spans="1:35" ht="15.75">
      <c r="A1030" s="42"/>
      <c r="B1030" s="42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</row>
    <row r="1031" spans="1:35" ht="15.75">
      <c r="A1031" s="42"/>
      <c r="B1031" s="42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</row>
    <row r="1032" spans="1:35" ht="15.75">
      <c r="A1032" s="42"/>
      <c r="B1032" s="42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</row>
    <row r="1033" spans="1:35" ht="15.75">
      <c r="A1033" s="42"/>
      <c r="B1033" s="42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</row>
    <row r="1034" spans="1:35" ht="15.75">
      <c r="A1034" s="42"/>
      <c r="B1034" s="42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</row>
    <row r="1035" spans="1:35" ht="15.75">
      <c r="A1035" s="42"/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</row>
    <row r="1036" spans="1:35" ht="15.75">
      <c r="A1036" s="42"/>
      <c r="B1036" s="42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</row>
    <row r="1037" spans="1:35" ht="15.75">
      <c r="A1037" s="42"/>
      <c r="B1037" s="42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</row>
    <row r="1038" spans="1:35" ht="15.75">
      <c r="A1038" s="42"/>
      <c r="B1038" s="42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</row>
    <row r="1039" spans="1:35" ht="15.75">
      <c r="A1039" s="42"/>
      <c r="B1039" s="42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</row>
    <row r="1040" spans="1:35" ht="15.75">
      <c r="A1040" s="42"/>
      <c r="B1040" s="42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</row>
    <row r="1041" spans="1:35" ht="15.75">
      <c r="A1041" s="42"/>
      <c r="B1041" s="42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</row>
    <row r="1042" spans="1:35" ht="15.75">
      <c r="A1042" s="42"/>
      <c r="B1042" s="42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</row>
    <row r="1043" spans="1:35" ht="15.75">
      <c r="A1043" s="42"/>
      <c r="B1043" s="42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</row>
    <row r="1044" spans="1:35" ht="15.75">
      <c r="A1044" s="42"/>
      <c r="B1044" s="42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</row>
    <row r="1045" spans="1:35" ht="15.75">
      <c r="A1045" s="42"/>
      <c r="B1045" s="42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</row>
    <row r="1046" spans="1:35" ht="15.75">
      <c r="A1046" s="42"/>
      <c r="B1046" s="42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</row>
    <row r="1047" spans="1:35" ht="15.75">
      <c r="A1047" s="42"/>
      <c r="B1047" s="42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</row>
    <row r="1048" spans="1:35" ht="15.75">
      <c r="A1048" s="42"/>
      <c r="B1048" s="42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</row>
    <row r="1049" spans="1:35" ht="15.75">
      <c r="A1049" s="42"/>
      <c r="B1049" s="42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</row>
    <row r="1050" spans="1:35" ht="15.75">
      <c r="A1050" s="42"/>
      <c r="B1050" s="42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</row>
    <row r="1051" spans="1:35" ht="15.75">
      <c r="A1051" s="42"/>
      <c r="B1051" s="42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</row>
    <row r="1052" spans="1:35" ht="15.75">
      <c r="A1052" s="42"/>
      <c r="B1052" s="42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</row>
    <row r="1053" spans="1:35" ht="15.75">
      <c r="A1053" s="42"/>
      <c r="B1053" s="42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</row>
    <row r="1054" spans="1:35" ht="15.75">
      <c r="A1054" s="42"/>
      <c r="B1054" s="42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</row>
    <row r="1055" spans="1:35" ht="15.75">
      <c r="A1055" s="42"/>
      <c r="B1055" s="42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</row>
    <row r="1056" spans="1:35" ht="15.75">
      <c r="A1056" s="42"/>
      <c r="B1056" s="42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</row>
    <row r="1057" spans="1:35" ht="15.75">
      <c r="A1057" s="42"/>
      <c r="B1057" s="42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</row>
    <row r="1058" spans="1:35" ht="15.75">
      <c r="A1058" s="42"/>
      <c r="B1058" s="42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</row>
    <row r="1059" spans="1:35" ht="15.75">
      <c r="A1059" s="42"/>
      <c r="B1059" s="42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</row>
    <row r="1060" spans="1:35" ht="15.75">
      <c r="A1060" s="42"/>
      <c r="B1060" s="42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</row>
    <row r="1061" spans="1:35" ht="15.75">
      <c r="A1061" s="42"/>
      <c r="B1061" s="42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</row>
    <row r="1062" spans="1:35" ht="15.75">
      <c r="A1062" s="42"/>
      <c r="B1062" s="42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</row>
    <row r="1063" spans="1:35" ht="15.75">
      <c r="A1063" s="42"/>
      <c r="B1063" s="42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</row>
    <row r="1064" spans="1:35" ht="15.75">
      <c r="A1064" s="42"/>
      <c r="B1064" s="42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</row>
    <row r="1065" spans="1:35" ht="15.75">
      <c r="A1065" s="42"/>
      <c r="B1065" s="42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</row>
    <row r="1066" spans="1:35" ht="15.75">
      <c r="A1066" s="42"/>
      <c r="B1066" s="42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</row>
    <row r="1067" spans="1:35" ht="15.75">
      <c r="A1067" s="42"/>
      <c r="B1067" s="42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</row>
    <row r="1068" spans="1:35" ht="15.75">
      <c r="A1068" s="42"/>
      <c r="B1068" s="42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</row>
    <row r="1069" spans="1:35" ht="15.75">
      <c r="A1069" s="42"/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</row>
    <row r="1070" spans="1:35" ht="15.75">
      <c r="A1070" s="42"/>
      <c r="B1070" s="42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</row>
    <row r="1071" spans="1:35" ht="15.75">
      <c r="A1071" s="42"/>
      <c r="B1071" s="42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</row>
    <row r="1072" spans="1:35" ht="15.75">
      <c r="A1072" s="42"/>
      <c r="B1072" s="42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</row>
    <row r="1073" spans="1:35" ht="15.75">
      <c r="A1073" s="42"/>
      <c r="B1073" s="42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</row>
    <row r="1074" spans="1:35" ht="15.75">
      <c r="A1074" s="42"/>
      <c r="B1074" s="42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</row>
    <row r="1075" spans="1:35" ht="15.75">
      <c r="A1075" s="42"/>
      <c r="B1075" s="42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</row>
    <row r="1076" spans="1:35" ht="15.75">
      <c r="A1076" s="42"/>
      <c r="B1076" s="42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</row>
    <row r="1077" spans="1:35" ht="15.75">
      <c r="A1077" s="42"/>
      <c r="B1077" s="42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</row>
    <row r="1078" spans="1:35" ht="15.75">
      <c r="A1078" s="42"/>
      <c r="B1078" s="42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</row>
    <row r="1079" spans="1:35" ht="15.75">
      <c r="A1079" s="42"/>
      <c r="B1079" s="42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</row>
    <row r="1080" spans="1:35" ht="15.75">
      <c r="A1080" s="42"/>
      <c r="B1080" s="42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</row>
    <row r="1081" spans="1:35" ht="15.75">
      <c r="A1081" s="42"/>
      <c r="B1081" s="42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</row>
    <row r="1082" spans="1:35" ht="15.75">
      <c r="A1082" s="42"/>
      <c r="B1082" s="42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</row>
    <row r="1083" spans="1:35" ht="15.75">
      <c r="A1083" s="42"/>
      <c r="B1083" s="42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</row>
    <row r="1084" spans="1:35" ht="15.75">
      <c r="A1084" s="42"/>
      <c r="B1084" s="42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</row>
    <row r="1085" spans="1:35" ht="15.75">
      <c r="A1085" s="42"/>
      <c r="B1085" s="42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</row>
    <row r="1086" spans="1:35" ht="15.75">
      <c r="A1086" s="42"/>
      <c r="B1086" s="42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</row>
    <row r="1087" spans="1:35" ht="15.75">
      <c r="A1087" s="42"/>
      <c r="B1087" s="42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</row>
    <row r="1088" spans="1:35" ht="15.75">
      <c r="A1088" s="42"/>
      <c r="B1088" s="42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</row>
    <row r="1089" spans="1:35" ht="15.75">
      <c r="A1089" s="42"/>
      <c r="B1089" s="42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</row>
    <row r="1090" spans="1:35" ht="15.75">
      <c r="A1090" s="42"/>
      <c r="B1090" s="42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</row>
    <row r="1091" spans="1:35" ht="15.75">
      <c r="A1091" s="42"/>
      <c r="B1091" s="42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</row>
    <row r="1092" spans="1:35" ht="15.75">
      <c r="A1092" s="42"/>
      <c r="B1092" s="42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</row>
    <row r="1093" spans="1:35" ht="15.75">
      <c r="A1093" s="42"/>
      <c r="B1093" s="42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</row>
    <row r="1094" spans="1:35" ht="15.75">
      <c r="A1094" s="42"/>
      <c r="B1094" s="42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</row>
    <row r="1095" spans="1:35" ht="15.75">
      <c r="A1095" s="42"/>
      <c r="B1095" s="42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</row>
    <row r="1096" spans="1:35" ht="15.75">
      <c r="A1096" s="42"/>
      <c r="B1096" s="42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</row>
    <row r="1097" spans="1:35" ht="15.75">
      <c r="A1097" s="42"/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</row>
    <row r="1098" spans="1:35" ht="15.75">
      <c r="A1098" s="42"/>
      <c r="B1098" s="42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</row>
    <row r="1099" spans="1:35" ht="15.75">
      <c r="A1099" s="42"/>
      <c r="B1099" s="42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</row>
    <row r="1100" spans="1:35" ht="15.75">
      <c r="A1100" s="42"/>
      <c r="B1100" s="42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</row>
    <row r="1101" spans="1:35" ht="15.75">
      <c r="A1101" s="42"/>
      <c r="B1101" s="42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</row>
    <row r="1102" spans="1:35" ht="15.75">
      <c r="A1102" s="42"/>
      <c r="B1102" s="42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</row>
    <row r="1103" spans="1:35" ht="15.75">
      <c r="A1103" s="42"/>
      <c r="B1103" s="42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</row>
    <row r="1104" spans="1:35" ht="15.75">
      <c r="A1104" s="42"/>
      <c r="B1104" s="42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</row>
    <row r="1105" spans="1:35" ht="15.75">
      <c r="A1105" s="42"/>
      <c r="B1105" s="42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</row>
    <row r="1106" spans="1:35" ht="15.75">
      <c r="A1106" s="42"/>
      <c r="B1106" s="42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</row>
    <row r="1107" spans="1:35" ht="15.75">
      <c r="A1107" s="42"/>
      <c r="B1107" s="42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</row>
    <row r="1108" spans="1:35" ht="15.75">
      <c r="A1108" s="42"/>
      <c r="B1108" s="42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</row>
    <row r="1109" spans="1:35" ht="15.75">
      <c r="A1109" s="42"/>
      <c r="B1109" s="42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</row>
    <row r="1110" spans="1:35" ht="15.75">
      <c r="A1110" s="42"/>
      <c r="B1110" s="42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</row>
    <row r="1111" spans="1:35" ht="15.75">
      <c r="A1111" s="42"/>
      <c r="B1111" s="42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</row>
    <row r="1112" spans="1:35" ht="15.75">
      <c r="A1112" s="42"/>
      <c r="B1112" s="42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</row>
    <row r="1113" spans="1:35" ht="15.75">
      <c r="A1113" s="42"/>
      <c r="B1113" s="42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</row>
    <row r="1114" spans="1:35" ht="15.75">
      <c r="A1114" s="42"/>
      <c r="B1114" s="42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</row>
    <row r="1115" spans="1:35" ht="15.75">
      <c r="A1115" s="42"/>
      <c r="B1115" s="42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</row>
    <row r="1116" spans="1:35" ht="15.75">
      <c r="A1116" s="42"/>
      <c r="B1116" s="42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</row>
    <row r="1117" spans="1:35" ht="15.75">
      <c r="A1117" s="42"/>
      <c r="B1117" s="42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</row>
    <row r="1118" spans="1:35" ht="15.75">
      <c r="A1118" s="42"/>
      <c r="B1118" s="42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</row>
    <row r="1119" spans="1:35" ht="15.75">
      <c r="A1119" s="42"/>
      <c r="B1119" s="42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</row>
    <row r="1120" spans="1:35" ht="15.75">
      <c r="A1120" s="42"/>
      <c r="B1120" s="42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</row>
    <row r="1121" spans="1:35" ht="15.75">
      <c r="A1121" s="42"/>
      <c r="B1121" s="42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</row>
    <row r="1122" spans="1:35" ht="15.75">
      <c r="A1122" s="42"/>
      <c r="B1122" s="42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</row>
    <row r="1123" spans="1:35" ht="15.75">
      <c r="A1123" s="42"/>
      <c r="B1123" s="42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</row>
    <row r="1124" spans="1:35" ht="15.75">
      <c r="A1124" s="42"/>
      <c r="B1124" s="42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</row>
    <row r="1125" spans="1:35" ht="15.75">
      <c r="A1125" s="42"/>
      <c r="B1125" s="42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</row>
    <row r="1126" spans="1:35" ht="15.75">
      <c r="A1126" s="42"/>
      <c r="B1126" s="42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</row>
    <row r="1127" spans="1:35" ht="15.75">
      <c r="A1127" s="42"/>
      <c r="B1127" s="42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</row>
    <row r="1128" spans="1:35" ht="15.75">
      <c r="A1128" s="42"/>
      <c r="B1128" s="42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</row>
    <row r="1129" spans="1:35" ht="15.75">
      <c r="A1129" s="42"/>
      <c r="B1129" s="42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</row>
    <row r="1130" spans="1:35" ht="15.75">
      <c r="A1130" s="42"/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</row>
    <row r="1131" spans="1:35" ht="15.75">
      <c r="A1131" s="42"/>
      <c r="B1131" s="42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</row>
    <row r="1132" spans="1:35" ht="15.75">
      <c r="A1132" s="42"/>
      <c r="B1132" s="42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</row>
    <row r="1133" spans="1:35" ht="15.75">
      <c r="A1133" s="42"/>
      <c r="B1133" s="42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</row>
    <row r="1134" spans="1:35" ht="15.75">
      <c r="A1134" s="42"/>
      <c r="B1134" s="42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</row>
    <row r="1135" spans="1:35" ht="15.75">
      <c r="A1135" s="42"/>
      <c r="B1135" s="42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</row>
    <row r="1136" spans="1:35" ht="15.75">
      <c r="A1136" s="42"/>
      <c r="B1136" s="42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</row>
    <row r="1137" spans="1:35" ht="15.75">
      <c r="A1137" s="42"/>
      <c r="B1137" s="42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</row>
    <row r="1138" spans="1:35" ht="15.75">
      <c r="A1138" s="42"/>
      <c r="B1138" s="42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</row>
    <row r="1139" spans="1:35" ht="15.75">
      <c r="A1139" s="42"/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</row>
    <row r="1140" spans="1:35" ht="15.75">
      <c r="A1140" s="42"/>
      <c r="B1140" s="42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</row>
    <row r="1141" spans="1:35" ht="15.75">
      <c r="A1141" s="42"/>
      <c r="B1141" s="42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</row>
    <row r="1142" spans="1:35" ht="15.75">
      <c r="A1142" s="42"/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</row>
    <row r="1143" spans="1:35" ht="15.75">
      <c r="A1143" s="42"/>
      <c r="B1143" s="42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</row>
    <row r="1144" spans="1:35" ht="15.75">
      <c r="A1144" s="42"/>
      <c r="B1144" s="42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</row>
    <row r="1145" spans="1:35" ht="15.75">
      <c r="A1145" s="42"/>
      <c r="B1145" s="42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</row>
    <row r="1146" spans="1:35" ht="15.75">
      <c r="A1146" s="42"/>
      <c r="B1146" s="42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</row>
    <row r="1147" spans="1:35" ht="15.75">
      <c r="A1147" s="42"/>
      <c r="B1147" s="42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</row>
    <row r="1148" spans="1:35" ht="15.75">
      <c r="A1148" s="42"/>
      <c r="B1148" s="42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</row>
    <row r="1149" spans="1:35" ht="15.75">
      <c r="A1149" s="42"/>
      <c r="B1149" s="42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</row>
    <row r="1150" spans="1:35" ht="15.75">
      <c r="A1150" s="42"/>
      <c r="B1150" s="42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</row>
    <row r="1151" spans="1:35" ht="15.75">
      <c r="A1151" s="42"/>
      <c r="B1151" s="42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</row>
    <row r="1152" spans="1:35" ht="15.75">
      <c r="A1152" s="42"/>
      <c r="B1152" s="42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</row>
    <row r="1153" spans="1:35" ht="15.75">
      <c r="A1153" s="42"/>
      <c r="B1153" s="42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</row>
    <row r="1154" spans="1:35" ht="15.75">
      <c r="A1154" s="42"/>
      <c r="B1154" s="42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</row>
    <row r="1155" spans="1:35" ht="15.75">
      <c r="A1155" s="42"/>
      <c r="B1155" s="42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</row>
    <row r="1156" spans="1:35" ht="15.75">
      <c r="A1156" s="42"/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</row>
    <row r="1157" spans="1:35" ht="15.75">
      <c r="A1157" s="42"/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</row>
    <row r="1158" spans="1:35" ht="15.75">
      <c r="A1158" s="42"/>
      <c r="B1158" s="42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</row>
    <row r="1159" spans="1:35" ht="15.75">
      <c r="A1159" s="42"/>
      <c r="B1159" s="42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</row>
    <row r="1160" spans="1:35" ht="15.75">
      <c r="A1160" s="42"/>
      <c r="B1160" s="42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</row>
    <row r="1161" spans="1:35" ht="15.75">
      <c r="A1161" s="42"/>
      <c r="B1161" s="42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</row>
    <row r="1162" spans="1:35" ht="15.75">
      <c r="A1162" s="42"/>
      <c r="B1162" s="42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</row>
    <row r="1163" spans="1:35" ht="15.7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</row>
    <row r="1164" spans="1:35" ht="15.75">
      <c r="A1164" s="42"/>
      <c r="B1164" s="42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</row>
    <row r="1165" spans="1:35" ht="15.75">
      <c r="A1165" s="42"/>
      <c r="B1165" s="42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</row>
    <row r="1166" spans="1:35" ht="15.75">
      <c r="A1166" s="42"/>
      <c r="B1166" s="42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</row>
    <row r="1167" spans="1:35" ht="15.75">
      <c r="A1167" s="42"/>
      <c r="B1167" s="42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</row>
    <row r="1168" spans="1:35" ht="15.75">
      <c r="A1168" s="42"/>
      <c r="B1168" s="42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</row>
    <row r="1169" spans="1:35" ht="15.75">
      <c r="A1169" s="42"/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</row>
    <row r="1170" spans="1:35" ht="15.75">
      <c r="A1170" s="42"/>
      <c r="B1170" s="42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</row>
    <row r="1171" spans="1:35" ht="15.75">
      <c r="A1171" s="42"/>
      <c r="B1171" s="42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</row>
    <row r="1172" spans="1:35" ht="15.75">
      <c r="A1172" s="42"/>
      <c r="B1172" s="42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</row>
    <row r="1173" spans="1:35" ht="15.75">
      <c r="A1173" s="42"/>
      <c r="B1173" s="42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</row>
    <row r="1174" spans="1:35" ht="15.75">
      <c r="A1174" s="42"/>
      <c r="B1174" s="42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</row>
    <row r="1175" spans="1:35" ht="15.75">
      <c r="A1175" s="42"/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</row>
    <row r="1176" spans="1:35" ht="15.75">
      <c r="A1176" s="42"/>
      <c r="B1176" s="42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</row>
    <row r="1177" spans="1:35" ht="15.75">
      <c r="A1177" s="42"/>
      <c r="B1177" s="42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</row>
    <row r="1178" spans="1:35" ht="15.75">
      <c r="A1178" s="42"/>
      <c r="B1178" s="42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</row>
    <row r="1179" spans="1:35" ht="15.75">
      <c r="A1179" s="42"/>
      <c r="B1179" s="42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</row>
    <row r="1180" spans="1:35" ht="15.75">
      <c r="A1180" s="42"/>
      <c r="B1180" s="42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</row>
    <row r="1181" spans="1:35" ht="15.75">
      <c r="A1181" s="42"/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</row>
    <row r="1182" spans="1:35" ht="15.75">
      <c r="A1182" s="42"/>
      <c r="B1182" s="42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</row>
    <row r="1183" spans="1:35" ht="15.75">
      <c r="A1183" s="42"/>
      <c r="B1183" s="42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</row>
    <row r="1184" spans="1:35" ht="15.75">
      <c r="A1184" s="42"/>
      <c r="B1184" s="42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</row>
    <row r="1185" spans="1:35" ht="15.75">
      <c r="A1185" s="42"/>
      <c r="B1185" s="42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</row>
    <row r="1186" spans="1:35" ht="15.75">
      <c r="A1186" s="42"/>
      <c r="B1186" s="42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</row>
    <row r="1187" spans="1:35" ht="15.75">
      <c r="A1187" s="42"/>
      <c r="B1187" s="42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</row>
    <row r="1188" spans="1:35" ht="15.75">
      <c r="A1188" s="42"/>
      <c r="B1188" s="42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</row>
    <row r="1189" spans="1:35" ht="15.75">
      <c r="A1189" s="42"/>
      <c r="B1189" s="42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</row>
    <row r="1190" spans="1:35" ht="15.75">
      <c r="A1190" s="42"/>
      <c r="B1190" s="42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</row>
    <row r="1191" spans="1:35" ht="15.75">
      <c r="A1191" s="42"/>
      <c r="B1191" s="42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</row>
    <row r="1192" spans="1:35" ht="15.75">
      <c r="A1192" s="42"/>
      <c r="B1192" s="42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</row>
    <row r="1193" spans="1:35" ht="15.75">
      <c r="A1193" s="42"/>
      <c r="B1193" s="42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</row>
    <row r="1194" spans="1:35" ht="15.75">
      <c r="A1194" s="42"/>
      <c r="B1194" s="42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</row>
    <row r="1195" spans="1:35" ht="15.75">
      <c r="A1195" s="42"/>
      <c r="B1195" s="42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</row>
    <row r="1196" spans="1:35" ht="15.75">
      <c r="A1196" s="42"/>
      <c r="B1196" s="42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</row>
    <row r="1197" spans="1:35" ht="15.75">
      <c r="A1197" s="42"/>
      <c r="B1197" s="42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</row>
    <row r="1198" spans="1:35" ht="15.75">
      <c r="A1198" s="42"/>
      <c r="B1198" s="42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</row>
    <row r="1199" spans="1:35" ht="15.75">
      <c r="A1199" s="42"/>
      <c r="B1199" s="42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</row>
    <row r="1200" spans="1:35" ht="15.75">
      <c r="A1200" s="42"/>
      <c r="B1200" s="42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</row>
    <row r="1201" spans="1:35" ht="15.75">
      <c r="A1201" s="42"/>
      <c r="B1201" s="42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</row>
    <row r="1202" spans="1:35" ht="15.75">
      <c r="A1202" s="42"/>
      <c r="B1202" s="42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</row>
    <row r="1203" spans="1:35" ht="15.75">
      <c r="A1203" s="42"/>
      <c r="B1203" s="42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</row>
    <row r="1204" spans="1:35" ht="15.75">
      <c r="A1204" s="42"/>
      <c r="B1204" s="42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</row>
    <row r="1205" spans="1:35" ht="15.75">
      <c r="A1205" s="42"/>
      <c r="B1205" s="42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</row>
    <row r="1206" spans="1:35" ht="15.75">
      <c r="A1206" s="42"/>
      <c r="B1206" s="42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</row>
    <row r="1207" spans="1:35" ht="15.75">
      <c r="A1207" s="42"/>
      <c r="B1207" s="42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</row>
    <row r="1208" spans="1:35" ht="15.75">
      <c r="A1208" s="42"/>
      <c r="B1208" s="42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</row>
    <row r="1209" spans="1:35" ht="15.75">
      <c r="A1209" s="42"/>
      <c r="B1209" s="42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</row>
    <row r="1210" spans="1:35" ht="15.75">
      <c r="A1210" s="42"/>
      <c r="B1210" s="42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</row>
    <row r="1211" spans="1:35" ht="15.75">
      <c r="A1211" s="42"/>
      <c r="B1211" s="42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</row>
    <row r="1212" spans="1:35" ht="15.75">
      <c r="A1212" s="42"/>
      <c r="B1212" s="42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</row>
    <row r="1213" spans="1:35" ht="15.75">
      <c r="A1213" s="42"/>
      <c r="B1213" s="42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</row>
    <row r="1214" spans="1:35" ht="15.75">
      <c r="A1214" s="42"/>
      <c r="B1214" s="42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</row>
    <row r="1215" spans="1:35" ht="15.75">
      <c r="A1215" s="42"/>
      <c r="B1215" s="42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</row>
    <row r="1216" spans="1:35" ht="15.75">
      <c r="A1216" s="42"/>
      <c r="B1216" s="42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</row>
    <row r="1217" spans="1:35" ht="15.75">
      <c r="A1217" s="42"/>
      <c r="B1217" s="42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</row>
    <row r="1218" spans="1:35" ht="15.75">
      <c r="A1218" s="42"/>
      <c r="B1218" s="42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</row>
    <row r="1219" spans="1:35" ht="15.75">
      <c r="A1219" s="42"/>
      <c r="B1219" s="42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</row>
    <row r="1220" spans="1:35" ht="15.75">
      <c r="A1220" s="42"/>
      <c r="B1220" s="42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</row>
    <row r="1221" spans="1:35" ht="15.75">
      <c r="A1221" s="42"/>
      <c r="B1221" s="42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</row>
    <row r="1222" spans="1:35" ht="15.75">
      <c r="A1222" s="42"/>
      <c r="B1222" s="42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</row>
    <row r="1223" spans="1:35" ht="15.75">
      <c r="A1223" s="42"/>
      <c r="B1223" s="42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</row>
    <row r="1224" spans="1:35" ht="15.75">
      <c r="A1224" s="42"/>
      <c r="B1224" s="42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</row>
    <row r="1225" spans="1:35" ht="15.75">
      <c r="A1225" s="42"/>
      <c r="B1225" s="42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  <c r="AI1225" s="42"/>
    </row>
    <row r="1226" spans="1:35" ht="15.75">
      <c r="A1226" s="42"/>
      <c r="B1226" s="42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</row>
    <row r="1227" spans="1:35" ht="15.75">
      <c r="A1227" s="42"/>
      <c r="B1227" s="42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</row>
    <row r="1228" spans="1:35" ht="15.75">
      <c r="A1228" s="42"/>
      <c r="B1228" s="42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</row>
    <row r="1229" spans="1:35" ht="15.75">
      <c r="A1229" s="42"/>
      <c r="B1229" s="42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</row>
    <row r="1230" spans="1:35" ht="15.75">
      <c r="A1230" s="42"/>
      <c r="B1230" s="42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</row>
    <row r="1231" spans="1:35" ht="15.75">
      <c r="A1231" s="42"/>
      <c r="B1231" s="42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</row>
    <row r="1232" spans="1:35" ht="15.75">
      <c r="A1232" s="42"/>
      <c r="B1232" s="42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</row>
    <row r="1233" spans="1:35" ht="15.75">
      <c r="A1233" s="42"/>
      <c r="B1233" s="42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F1233" s="42"/>
      <c r="AG1233" s="42"/>
      <c r="AH1233" s="42"/>
      <c r="AI1233" s="42"/>
    </row>
    <row r="1234" spans="1:35" ht="15.75">
      <c r="A1234" s="42"/>
      <c r="B1234" s="42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  <c r="AI1234" s="42"/>
    </row>
    <row r="1235" spans="1:35" ht="15.75">
      <c r="A1235" s="42"/>
      <c r="B1235" s="42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/>
    </row>
    <row r="1236" spans="1:35" ht="15.75">
      <c r="A1236" s="42"/>
      <c r="B1236" s="42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</row>
    <row r="1237" spans="1:35" ht="15.75">
      <c r="A1237" s="42"/>
      <c r="B1237" s="42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</row>
    <row r="1238" spans="1:35" ht="15.75">
      <c r="A1238" s="42"/>
      <c r="B1238" s="42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</row>
    <row r="1239" spans="1:35" ht="15.75">
      <c r="A1239" s="42"/>
      <c r="B1239" s="42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</row>
    <row r="1240" spans="1:35" ht="15.75">
      <c r="A1240" s="42"/>
      <c r="B1240" s="42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</row>
    <row r="1241" spans="1:35" ht="15.75">
      <c r="A1241" s="42"/>
      <c r="B1241" s="42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</row>
    <row r="1242" spans="1:35" ht="15.75">
      <c r="A1242" s="42"/>
      <c r="B1242" s="42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</row>
    <row r="1243" spans="1:35" ht="15.75">
      <c r="A1243" s="42"/>
      <c r="B1243" s="42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</row>
    <row r="1244" spans="1:35" ht="15.75">
      <c r="A1244" s="42"/>
      <c r="B1244" s="42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</row>
    <row r="1245" spans="1:35" ht="15.75">
      <c r="A1245" s="42"/>
      <c r="B1245" s="42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</row>
    <row r="1246" spans="1:35" ht="15.75">
      <c r="A1246" s="42"/>
      <c r="B1246" s="42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</row>
    <row r="1247" spans="1:35" ht="15.75">
      <c r="A1247" s="42"/>
      <c r="B1247" s="42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/>
      <c r="AI1247" s="42"/>
    </row>
    <row r="1248" spans="1:35" ht="15.75">
      <c r="A1248" s="42"/>
      <c r="B1248" s="42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</row>
    <row r="1249" spans="1:35" ht="15.75">
      <c r="A1249" s="42"/>
      <c r="B1249" s="42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  <c r="AI1249" s="42"/>
    </row>
    <row r="1250" spans="1:35" ht="15.75">
      <c r="A1250" s="42"/>
      <c r="B1250" s="42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</row>
    <row r="1251" spans="1:35" ht="15.75">
      <c r="A1251" s="42"/>
      <c r="B1251" s="42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</row>
    <row r="1252" spans="1:35" ht="15.75">
      <c r="A1252" s="42"/>
      <c r="B1252" s="42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</row>
    <row r="1253" spans="1:35" ht="15.75">
      <c r="A1253" s="42"/>
      <c r="B1253" s="42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</row>
    <row r="1254" spans="1:35" ht="15.75">
      <c r="A1254" s="42"/>
      <c r="B1254" s="42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  <c r="AI1254" s="42"/>
    </row>
    <row r="1255" spans="1:35" ht="15.75">
      <c r="A1255" s="42"/>
      <c r="B1255" s="42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</row>
    <row r="1256" spans="1:35" ht="15.75">
      <c r="A1256" s="42"/>
      <c r="B1256" s="42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</row>
    <row r="1257" spans="1:35" ht="15.75">
      <c r="A1257" s="42"/>
      <c r="B1257" s="42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</row>
    <row r="1258" spans="1:35" ht="15.75">
      <c r="A1258" s="42"/>
      <c r="B1258" s="42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</row>
    <row r="1259" spans="1:35" ht="15.75">
      <c r="A1259" s="42"/>
      <c r="B1259" s="42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</row>
    <row r="1260" spans="1:35" ht="15.75">
      <c r="A1260" s="42"/>
      <c r="B1260" s="42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</row>
    <row r="1261" spans="1:35" ht="15.75">
      <c r="A1261" s="42"/>
      <c r="B1261" s="42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</row>
    <row r="1262" spans="1:35" ht="15.75">
      <c r="A1262" s="42"/>
      <c r="B1262" s="42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</row>
    <row r="1263" spans="1:35" ht="15.75">
      <c r="A1263" s="42"/>
      <c r="B1263" s="42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</row>
    <row r="1264" spans="1:35" ht="15.75">
      <c r="A1264" s="42"/>
      <c r="B1264" s="42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</row>
    <row r="1265" spans="1:35" ht="15.75">
      <c r="A1265" s="42"/>
      <c r="B1265" s="42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</row>
    <row r="1266" spans="1:35" ht="15.75">
      <c r="A1266" s="42"/>
      <c r="B1266" s="42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</row>
    <row r="1267" spans="1:35" ht="15.75">
      <c r="A1267" s="42"/>
      <c r="B1267" s="42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</row>
    <row r="1268" spans="1:35" ht="15.75">
      <c r="A1268" s="42"/>
      <c r="B1268" s="42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/>
      <c r="AI1268" s="42"/>
    </row>
    <row r="1269" spans="1:35" ht="15.75">
      <c r="A1269" s="42"/>
      <c r="B1269" s="42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/>
      <c r="AI1269" s="42"/>
    </row>
    <row r="1270" spans="1:35" ht="15.75">
      <c r="A1270" s="42"/>
      <c r="B1270" s="42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</row>
    <row r="1271" spans="1:35" ht="15.75">
      <c r="A1271" s="42"/>
      <c r="B1271" s="42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</row>
    <row r="1272" spans="1:35" ht="15.75">
      <c r="A1272" s="42"/>
      <c r="B1272" s="42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/>
      <c r="AI1272" s="42"/>
    </row>
    <row r="1273" spans="1:35" ht="15.75">
      <c r="A1273" s="42"/>
      <c r="B1273" s="42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</row>
    <row r="1274" spans="1:35" ht="15.75">
      <c r="A1274" s="42"/>
      <c r="B1274" s="42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</row>
    <row r="1275" spans="1:35" ht="15.75">
      <c r="A1275" s="42"/>
      <c r="B1275" s="42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</row>
    <row r="1276" spans="1:35" ht="15.75">
      <c r="A1276" s="42"/>
      <c r="B1276" s="42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</row>
    <row r="1277" spans="1:35" ht="15.75">
      <c r="A1277" s="42"/>
      <c r="B1277" s="42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</row>
    <row r="1278" spans="1:35" ht="15.75">
      <c r="A1278" s="42"/>
      <c r="B1278" s="42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</row>
    <row r="1279" spans="1:35" ht="15.75">
      <c r="A1279" s="42"/>
      <c r="B1279" s="42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</row>
    <row r="1280" spans="1:35" ht="15.75">
      <c r="A1280" s="42"/>
      <c r="B1280" s="42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/>
    </row>
    <row r="1281" spans="1:35" ht="15.75">
      <c r="A1281" s="42"/>
      <c r="B1281" s="42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</row>
    <row r="1282" spans="1:35" ht="15.75">
      <c r="A1282" s="42"/>
      <c r="B1282" s="42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F1282" s="42"/>
      <c r="AG1282" s="42"/>
      <c r="AH1282" s="42"/>
      <c r="AI1282" s="42"/>
    </row>
    <row r="1283" spans="1:35" ht="15.75">
      <c r="A1283" s="42"/>
      <c r="B1283" s="42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</row>
    <row r="1284" spans="1:35" ht="15.75">
      <c r="A1284" s="42"/>
      <c r="B1284" s="42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</row>
    <row r="1285" spans="1:35" ht="15.75">
      <c r="A1285" s="42"/>
      <c r="B1285" s="42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</row>
    <row r="1286" spans="1:35" ht="15.75">
      <c r="A1286" s="42"/>
      <c r="B1286" s="42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  <c r="AI1286" s="42"/>
    </row>
    <row r="1287" spans="1:35" ht="15.75">
      <c r="A1287" s="42"/>
      <c r="B1287" s="42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</row>
    <row r="1288" spans="1:35" ht="15.75">
      <c r="A1288" s="42"/>
      <c r="B1288" s="42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/>
    </row>
    <row r="1289" spans="1:35" ht="15.75">
      <c r="A1289" s="42"/>
      <c r="B1289" s="42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</row>
    <row r="1290" spans="1:35" ht="15.75">
      <c r="A1290" s="42"/>
      <c r="B1290" s="42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  <c r="AI1290" s="42"/>
    </row>
    <row r="1291" spans="1:35" ht="15.75">
      <c r="A1291" s="42"/>
      <c r="B1291" s="42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  <c r="AI1291" s="42"/>
    </row>
    <row r="1292" spans="1:35" ht="15.75">
      <c r="A1292" s="42"/>
      <c r="B1292" s="42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F1292" s="42"/>
      <c r="AG1292" s="42"/>
      <c r="AH1292" s="42"/>
      <c r="AI1292" s="42"/>
    </row>
    <row r="1293" spans="1:35" ht="15.75">
      <c r="A1293" s="42"/>
      <c r="B1293" s="42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</row>
    <row r="1294" spans="1:35" ht="15.75">
      <c r="A1294" s="42"/>
      <c r="B1294" s="42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/>
      <c r="AI1294" s="42"/>
    </row>
    <row r="1295" spans="1:35" ht="15.75">
      <c r="A1295" s="42"/>
      <c r="B1295" s="42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/>
    </row>
    <row r="1296" spans="1:35" ht="15.75">
      <c r="A1296" s="42"/>
      <c r="B1296" s="42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  <c r="AI1296" s="42"/>
    </row>
    <row r="1297" spans="1:35" ht="15.75">
      <c r="A1297" s="42"/>
      <c r="B1297" s="42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</row>
    <row r="1298" spans="1:35" ht="15.75">
      <c r="A1298" s="42"/>
      <c r="B1298" s="42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  <c r="AI1298" s="42"/>
    </row>
    <row r="1299" spans="1:35" ht="15.75">
      <c r="A1299" s="42"/>
      <c r="B1299" s="42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</row>
    <row r="1300" spans="1:35" ht="15.75">
      <c r="A1300" s="42"/>
      <c r="B1300" s="42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2"/>
      <c r="AE1300" s="42"/>
      <c r="AF1300" s="42"/>
      <c r="AG1300" s="42"/>
      <c r="AH1300" s="42"/>
      <c r="AI1300" s="42"/>
    </row>
    <row r="1301" spans="1:35" ht="15.75">
      <c r="A1301" s="42"/>
      <c r="B1301" s="42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</row>
    <row r="1302" spans="1:35" ht="15.75">
      <c r="A1302" s="42"/>
      <c r="B1302" s="42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  <c r="AI1302" s="42"/>
    </row>
    <row r="1303" spans="1:35" ht="15.75">
      <c r="A1303" s="42"/>
      <c r="B1303" s="42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F1303" s="42"/>
      <c r="AG1303" s="42"/>
      <c r="AH1303" s="42"/>
      <c r="AI1303" s="42"/>
    </row>
    <row r="1304" spans="1:35" ht="15.75">
      <c r="A1304" s="42"/>
      <c r="B1304" s="42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F1304" s="42"/>
      <c r="AG1304" s="42"/>
      <c r="AH1304" s="42"/>
      <c r="AI1304" s="42"/>
    </row>
    <row r="1305" spans="1:35" ht="15.75">
      <c r="A1305" s="42"/>
      <c r="B1305" s="42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F1305" s="42"/>
      <c r="AG1305" s="42"/>
      <c r="AH1305" s="42"/>
      <c r="AI1305" s="42"/>
    </row>
    <row r="1306" spans="1:35" ht="15.75">
      <c r="A1306" s="42"/>
      <c r="B1306" s="42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</row>
    <row r="1307" spans="1:35" ht="15.75">
      <c r="A1307" s="42"/>
      <c r="B1307" s="42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F1307" s="42"/>
      <c r="AG1307" s="42"/>
      <c r="AH1307" s="42"/>
      <c r="AI1307" s="42"/>
    </row>
    <row r="1308" spans="1:35" ht="15.75">
      <c r="A1308" s="42"/>
      <c r="B1308" s="42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</row>
    <row r="1309" spans="1:35" ht="15.75">
      <c r="A1309" s="42"/>
      <c r="B1309" s="42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F1309" s="42"/>
      <c r="AG1309" s="42"/>
      <c r="AH1309" s="42"/>
      <c r="AI1309" s="42"/>
    </row>
    <row r="1310" spans="1:35" ht="15.75">
      <c r="A1310" s="42"/>
      <c r="B1310" s="42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  <c r="AI1310" s="42"/>
    </row>
    <row r="1311" spans="1:35" ht="15.75">
      <c r="A1311" s="42"/>
      <c r="B1311" s="42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/>
      <c r="AI1311" s="42"/>
    </row>
    <row r="1312" spans="1:35" ht="15.75">
      <c r="A1312" s="42"/>
      <c r="B1312" s="42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</row>
    <row r="1313" spans="1:35" ht="15.75">
      <c r="A1313" s="42"/>
      <c r="B1313" s="42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</row>
    <row r="1314" spans="1:35" ht="15.75">
      <c r="A1314" s="42"/>
      <c r="B1314" s="42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F1314" s="42"/>
      <c r="AG1314" s="42"/>
      <c r="AH1314" s="42"/>
      <c r="AI1314" s="42"/>
    </row>
    <row r="1315" spans="1:35" ht="15.75">
      <c r="A1315" s="42"/>
      <c r="B1315" s="42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</row>
    <row r="1316" spans="1:35" ht="15.75">
      <c r="A1316" s="42"/>
      <c r="B1316" s="42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</row>
    <row r="1317" spans="1:35" ht="15.75">
      <c r="A1317" s="42"/>
      <c r="B1317" s="42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</row>
    <row r="1318" spans="1:35" ht="15.75">
      <c r="A1318" s="42"/>
      <c r="B1318" s="42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</row>
    <row r="1319" spans="1:35" ht="15.75">
      <c r="A1319" s="42"/>
      <c r="B1319" s="42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</row>
    <row r="1320" spans="1:35" ht="15.75">
      <c r="A1320" s="42"/>
      <c r="B1320" s="42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</row>
    <row r="1321" spans="1:35" ht="15.75">
      <c r="A1321" s="42"/>
      <c r="B1321" s="42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  <c r="AI1321" s="42"/>
    </row>
    <row r="1322" spans="1:35" ht="15.75">
      <c r="A1322" s="42"/>
      <c r="B1322" s="42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  <c r="AI1322" s="42"/>
    </row>
    <row r="1323" spans="1:35" ht="15.75">
      <c r="A1323" s="42"/>
      <c r="B1323" s="42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F1323" s="42"/>
      <c r="AG1323" s="42"/>
      <c r="AH1323" s="42"/>
      <c r="AI1323" s="42"/>
    </row>
    <row r="1324" spans="1:35" ht="15.75">
      <c r="A1324" s="42"/>
      <c r="B1324" s="42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/>
      <c r="AI1324" s="42"/>
    </row>
    <row r="1325" spans="1:35" ht="15.75">
      <c r="A1325" s="42"/>
      <c r="B1325" s="42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</row>
    <row r="1326" spans="1:35" ht="15.75">
      <c r="A1326" s="42"/>
      <c r="B1326" s="42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F1326" s="42"/>
      <c r="AG1326" s="42"/>
      <c r="AH1326" s="42"/>
      <c r="AI1326" s="42"/>
    </row>
    <row r="1327" spans="1:35" ht="15.75">
      <c r="A1327" s="42"/>
      <c r="B1327" s="42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</row>
    <row r="1328" spans="1:35" ht="15.75">
      <c r="A1328" s="42"/>
      <c r="B1328" s="42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</row>
    <row r="1329" spans="1:35" ht="15.75">
      <c r="A1329" s="42"/>
      <c r="B1329" s="42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/>
    </row>
    <row r="1330" spans="1:35" ht="15.75">
      <c r="A1330" s="42"/>
      <c r="B1330" s="42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</row>
    <row r="1331" spans="1:35" ht="15.75">
      <c r="A1331" s="42"/>
      <c r="B1331" s="42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</row>
    <row r="1332" spans="1:35" ht="15.75">
      <c r="A1332" s="42"/>
      <c r="B1332" s="42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</row>
    <row r="1333" spans="1:35" ht="15.75">
      <c r="A1333" s="42"/>
      <c r="B1333" s="42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  <c r="AI1333" s="42"/>
    </row>
    <row r="1334" spans="1:35" ht="15.75">
      <c r="A1334" s="42"/>
      <c r="B1334" s="42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</row>
    <row r="1335" spans="1:35" ht="15.75">
      <c r="A1335" s="42"/>
      <c r="B1335" s="42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</row>
    <row r="1336" spans="1:35" ht="15.75">
      <c r="A1336" s="42"/>
      <c r="B1336" s="42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</row>
    <row r="1337" spans="1:35" ht="15.75">
      <c r="A1337" s="42"/>
      <c r="B1337" s="42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</row>
    <row r="1338" spans="1:35" ht="15.75">
      <c r="A1338" s="42"/>
      <c r="B1338" s="42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F1338" s="42"/>
      <c r="AG1338" s="42"/>
      <c r="AH1338" s="42"/>
      <c r="AI1338" s="42"/>
    </row>
    <row r="1339" spans="1:35" ht="15.75">
      <c r="A1339" s="42"/>
      <c r="B1339" s="42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</row>
    <row r="1340" spans="1:35" ht="15.75">
      <c r="A1340" s="42"/>
      <c r="B1340" s="42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</row>
    <row r="1341" spans="1:35" ht="15.75">
      <c r="A1341" s="42"/>
      <c r="B1341" s="42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</row>
    <row r="1342" spans="1:35" ht="15.75">
      <c r="A1342" s="42"/>
      <c r="B1342" s="42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</row>
    <row r="1343" spans="1:35" ht="15.75">
      <c r="A1343" s="42"/>
      <c r="B1343" s="42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</row>
    <row r="1344" spans="1:35" ht="15.75">
      <c r="A1344" s="42"/>
      <c r="B1344" s="42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</row>
    <row r="1345" spans="1:35" ht="15.75">
      <c r="A1345" s="42"/>
      <c r="B1345" s="42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</row>
    <row r="1346" spans="1:35" ht="15.75">
      <c r="A1346" s="42"/>
      <c r="B1346" s="42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2"/>
      <c r="AE1346" s="42"/>
      <c r="AF1346" s="42"/>
      <c r="AG1346" s="42"/>
      <c r="AH1346" s="42"/>
      <c r="AI1346" s="42"/>
    </row>
    <row r="1347" spans="1:35" ht="15.75">
      <c r="A1347" s="42"/>
      <c r="B1347" s="42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</row>
    <row r="1348" spans="1:35" ht="15.75">
      <c r="A1348" s="42"/>
      <c r="B1348" s="42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</row>
    <row r="1349" spans="1:35" ht="15.75">
      <c r="A1349" s="42"/>
      <c r="B1349" s="42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</row>
    <row r="1350" spans="1:35" ht="15.75">
      <c r="A1350" s="42"/>
      <c r="B1350" s="42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</row>
    <row r="1351" spans="1:35" ht="15.75">
      <c r="A1351" s="42"/>
      <c r="B1351" s="42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</row>
    <row r="1352" spans="1:35" ht="15.75">
      <c r="A1352" s="42"/>
      <c r="B1352" s="42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</row>
    <row r="1353" spans="1:35" ht="15.75">
      <c r="A1353" s="42"/>
      <c r="B1353" s="42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</row>
    <row r="1354" spans="1:35" ht="15.75">
      <c r="A1354" s="42"/>
      <c r="B1354" s="42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</row>
    <row r="1355" spans="1:35" ht="15.75">
      <c r="A1355" s="42"/>
      <c r="B1355" s="42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</row>
    <row r="1356" spans="1:35" ht="15.75">
      <c r="A1356" s="42"/>
      <c r="B1356" s="42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</row>
    <row r="1357" spans="1:35" ht="15.75">
      <c r="A1357" s="42"/>
      <c r="B1357" s="42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</row>
    <row r="1358" spans="1:35" ht="15.75">
      <c r="A1358" s="42"/>
      <c r="B1358" s="42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</row>
    <row r="1359" spans="1:35" ht="15.75">
      <c r="A1359" s="42"/>
      <c r="B1359" s="42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</row>
    <row r="1360" spans="1:35" ht="15.75">
      <c r="A1360" s="42"/>
      <c r="B1360" s="42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</row>
    <row r="1361" spans="1:35" ht="15.75">
      <c r="A1361" s="42"/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</row>
    <row r="1362" spans="1:35" ht="15.75">
      <c r="A1362" s="42"/>
      <c r="B1362" s="42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</row>
    <row r="1363" spans="1:35" ht="15.75">
      <c r="A1363" s="42"/>
      <c r="B1363" s="42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</row>
    <row r="1364" spans="1:35" ht="15.75">
      <c r="A1364" s="42"/>
      <c r="B1364" s="42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F1364" s="42"/>
      <c r="AG1364" s="42"/>
      <c r="AH1364" s="42"/>
      <c r="AI1364" s="42"/>
    </row>
    <row r="1365" spans="1:35" ht="15.75">
      <c r="A1365" s="42"/>
      <c r="B1365" s="42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F1365" s="42"/>
      <c r="AG1365" s="42"/>
      <c r="AH1365" s="42"/>
      <c r="AI1365" s="42"/>
    </row>
    <row r="1366" spans="1:35" ht="15.75">
      <c r="A1366" s="42"/>
      <c r="B1366" s="42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F1366" s="42"/>
      <c r="AG1366" s="42"/>
      <c r="AH1366" s="42"/>
      <c r="AI1366" s="42"/>
    </row>
    <row r="1367" spans="1:35" ht="15.75">
      <c r="A1367" s="42"/>
      <c r="B1367" s="42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</row>
    <row r="1368" spans="1:35" ht="15.75">
      <c r="A1368" s="42"/>
      <c r="B1368" s="42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F1368" s="42"/>
      <c r="AG1368" s="42"/>
      <c r="AH1368" s="42"/>
      <c r="AI1368" s="42"/>
    </row>
    <row r="1369" spans="1:35" ht="15.75">
      <c r="A1369" s="42"/>
      <c r="B1369" s="42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F1369" s="42"/>
      <c r="AG1369" s="42"/>
      <c r="AH1369" s="42"/>
      <c r="AI1369" s="42"/>
    </row>
    <row r="1370" spans="1:35" ht="15.75">
      <c r="A1370" s="42"/>
      <c r="B1370" s="42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F1370" s="42"/>
      <c r="AG1370" s="42"/>
      <c r="AH1370" s="42"/>
      <c r="AI1370" s="42"/>
    </row>
    <row r="1371" spans="1:35" ht="15.75">
      <c r="A1371" s="42"/>
      <c r="B1371" s="42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2"/>
      <c r="AE1371" s="42"/>
      <c r="AF1371" s="42"/>
      <c r="AG1371" s="42"/>
      <c r="AH1371" s="42"/>
      <c r="AI1371" s="42"/>
    </row>
    <row r="1372" spans="1:35" ht="15.75">
      <c r="A1372" s="42"/>
      <c r="B1372" s="42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2"/>
      <c r="AE1372" s="42"/>
      <c r="AF1372" s="42"/>
      <c r="AG1372" s="42"/>
      <c r="AH1372" s="42"/>
      <c r="AI1372" s="42"/>
    </row>
    <row r="1373" spans="1:35" ht="15.75">
      <c r="A1373" s="42"/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</row>
    <row r="1374" spans="1:35" ht="15.75">
      <c r="A1374" s="42"/>
      <c r="B1374" s="42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F1374" s="42"/>
      <c r="AG1374" s="42"/>
      <c r="AH1374" s="42"/>
      <c r="AI1374" s="42"/>
    </row>
    <row r="1375" spans="1:35" ht="15.75">
      <c r="A1375" s="42"/>
      <c r="B1375" s="42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</row>
    <row r="1376" spans="1:35" ht="15.75">
      <c r="A1376" s="42"/>
      <c r="B1376" s="42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2"/>
      <c r="AE1376" s="42"/>
      <c r="AF1376" s="42"/>
      <c r="AG1376" s="42"/>
      <c r="AH1376" s="42"/>
      <c r="AI1376" s="42"/>
    </row>
    <row r="1377" spans="1:35" ht="15.75">
      <c r="A1377" s="42"/>
      <c r="B1377" s="42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</row>
    <row r="1378" spans="1:35" ht="15.75">
      <c r="A1378" s="42"/>
      <c r="B1378" s="42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F1378" s="42"/>
      <c r="AG1378" s="42"/>
      <c r="AH1378" s="42"/>
      <c r="AI1378" s="42"/>
    </row>
    <row r="1379" spans="1:35" ht="15.75">
      <c r="A1379" s="42"/>
      <c r="B1379" s="42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  <c r="AI1379" s="42"/>
    </row>
    <row r="1380" spans="1:35" ht="15.75">
      <c r="A1380" s="42"/>
      <c r="B1380" s="42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F1380" s="42"/>
      <c r="AG1380" s="42"/>
      <c r="AH1380" s="42"/>
      <c r="AI1380" s="42"/>
    </row>
    <row r="1381" spans="1:35" ht="15.75">
      <c r="A1381" s="42"/>
      <c r="B1381" s="42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</row>
    <row r="1382" spans="1:35" ht="15.75">
      <c r="A1382" s="42"/>
      <c r="B1382" s="42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F1382" s="42"/>
      <c r="AG1382" s="42"/>
      <c r="AH1382" s="42"/>
      <c r="AI1382" s="42"/>
    </row>
    <row r="1383" spans="1:35" ht="15.75">
      <c r="A1383" s="42"/>
      <c r="B1383" s="42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</row>
    <row r="1384" spans="1:35" ht="15.75">
      <c r="A1384" s="42"/>
      <c r="B1384" s="42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F1384" s="42"/>
      <c r="AG1384" s="42"/>
      <c r="AH1384" s="42"/>
      <c r="AI1384" s="42"/>
    </row>
    <row r="1385" spans="1:35" ht="15.75">
      <c r="A1385" s="42"/>
      <c r="B1385" s="42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F1385" s="42"/>
      <c r="AG1385" s="42"/>
      <c r="AH1385" s="42"/>
      <c r="AI1385" s="42"/>
    </row>
    <row r="1386" spans="1:35" ht="15.75">
      <c r="A1386" s="42"/>
      <c r="B1386" s="42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  <c r="AI1386" s="42"/>
    </row>
    <row r="1387" spans="1:35" ht="15.75">
      <c r="A1387" s="42"/>
      <c r="B1387" s="42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2"/>
      <c r="AE1387" s="42"/>
      <c r="AF1387" s="42"/>
      <c r="AG1387" s="42"/>
      <c r="AH1387" s="42"/>
      <c r="AI1387" s="42"/>
    </row>
    <row r="1388" spans="1:35" ht="15.75">
      <c r="A1388" s="42"/>
      <c r="B1388" s="42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F1388" s="42"/>
      <c r="AG1388" s="42"/>
      <c r="AH1388" s="42"/>
      <c r="AI1388" s="42"/>
    </row>
    <row r="1389" spans="1:35" ht="15.75">
      <c r="A1389" s="42"/>
      <c r="B1389" s="42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</row>
    <row r="1390" spans="1:35" ht="15.75">
      <c r="A1390" s="42"/>
      <c r="B1390" s="42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F1390" s="42"/>
      <c r="AG1390" s="42"/>
      <c r="AH1390" s="42"/>
      <c r="AI1390" s="42"/>
    </row>
    <row r="1391" spans="1:35" ht="15.75">
      <c r="A1391" s="42"/>
      <c r="B1391" s="42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F1391" s="42"/>
      <c r="AG1391" s="42"/>
      <c r="AH1391" s="42"/>
      <c r="AI1391" s="42"/>
    </row>
    <row r="1392" spans="1:35" ht="15.75">
      <c r="A1392" s="42"/>
      <c r="B1392" s="42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</row>
    <row r="1393" spans="1:35" ht="15.75">
      <c r="A1393" s="42"/>
      <c r="B1393" s="42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F1393" s="42"/>
      <c r="AG1393" s="42"/>
      <c r="AH1393" s="42"/>
      <c r="AI1393" s="42"/>
    </row>
    <row r="1394" spans="1:35" ht="15.75">
      <c r="A1394" s="42"/>
      <c r="B1394" s="42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F1394" s="42"/>
      <c r="AG1394" s="42"/>
      <c r="AH1394" s="42"/>
      <c r="AI1394" s="42"/>
    </row>
    <row r="1395" spans="1:35" ht="15.75">
      <c r="A1395" s="42"/>
      <c r="B1395" s="42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F1395" s="42"/>
      <c r="AG1395" s="42"/>
      <c r="AH1395" s="42"/>
      <c r="AI1395" s="42"/>
    </row>
    <row r="1396" spans="1:35" ht="15.75">
      <c r="A1396" s="42"/>
      <c r="B1396" s="42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F1396" s="42"/>
      <c r="AG1396" s="42"/>
      <c r="AH1396" s="42"/>
      <c r="AI1396" s="42"/>
    </row>
    <row r="1397" spans="1:35" ht="15.75">
      <c r="A1397" s="42"/>
      <c r="B1397" s="42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F1397" s="42"/>
      <c r="AG1397" s="42"/>
      <c r="AH1397" s="42"/>
      <c r="AI1397" s="42"/>
    </row>
    <row r="1398" spans="1:35" ht="15.75">
      <c r="A1398" s="42"/>
      <c r="B1398" s="42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F1398" s="42"/>
      <c r="AG1398" s="42"/>
      <c r="AH1398" s="42"/>
      <c r="AI1398" s="42"/>
    </row>
    <row r="1399" spans="1:35" ht="15.75">
      <c r="A1399" s="42"/>
      <c r="B1399" s="42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F1399" s="42"/>
      <c r="AG1399" s="42"/>
      <c r="AH1399" s="42"/>
      <c r="AI1399" s="42"/>
    </row>
    <row r="1400" spans="1:35" ht="15.75">
      <c r="A1400" s="42"/>
      <c r="B1400" s="42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F1400" s="42"/>
      <c r="AG1400" s="42"/>
      <c r="AH1400" s="42"/>
      <c r="AI1400" s="42"/>
    </row>
    <row r="1401" spans="1:35" ht="15.75">
      <c r="A1401" s="42"/>
      <c r="B1401" s="42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</row>
    <row r="1402" spans="1:35" ht="15.75">
      <c r="A1402" s="42"/>
      <c r="B1402" s="42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F1402" s="42"/>
      <c r="AG1402" s="42"/>
      <c r="AH1402" s="42"/>
      <c r="AI1402" s="42"/>
    </row>
    <row r="1403" spans="1:35" ht="15.75">
      <c r="A1403" s="42"/>
      <c r="B1403" s="42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</row>
    <row r="1404" spans="1:35" ht="15.75">
      <c r="A1404" s="42"/>
      <c r="B1404" s="42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F1404" s="42"/>
      <c r="AG1404" s="42"/>
      <c r="AH1404" s="42"/>
      <c r="AI1404" s="42"/>
    </row>
    <row r="1405" spans="1:35" ht="15.75">
      <c r="A1405" s="42"/>
      <c r="B1405" s="42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F1405" s="42"/>
      <c r="AG1405" s="42"/>
      <c r="AH1405" s="42"/>
      <c r="AI1405" s="42"/>
    </row>
    <row r="1406" spans="1:35" ht="15.75">
      <c r="A1406" s="42"/>
      <c r="B1406" s="42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  <c r="AI1406" s="42"/>
    </row>
    <row r="1407" spans="1:35" ht="15.75">
      <c r="A1407" s="42"/>
      <c r="B1407" s="42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F1407" s="42"/>
      <c r="AG1407" s="42"/>
      <c r="AH1407" s="42"/>
      <c r="AI1407" s="42"/>
    </row>
    <row r="1408" spans="1:35" ht="15.75">
      <c r="A1408" s="42"/>
      <c r="B1408" s="42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F1408" s="42"/>
      <c r="AG1408" s="42"/>
      <c r="AH1408" s="42"/>
      <c r="AI1408" s="42"/>
    </row>
    <row r="1409" spans="1:35" ht="15.75">
      <c r="A1409" s="42"/>
      <c r="B1409" s="42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F1409" s="42"/>
      <c r="AG1409" s="42"/>
      <c r="AH1409" s="42"/>
      <c r="AI1409" s="42"/>
    </row>
    <row r="1410" spans="1:35" ht="15.75">
      <c r="A1410" s="42"/>
      <c r="B1410" s="42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F1410" s="42"/>
      <c r="AG1410" s="42"/>
      <c r="AH1410" s="42"/>
      <c r="AI1410" s="42"/>
    </row>
    <row r="1411" spans="1:35" ht="15.75">
      <c r="A1411" s="42"/>
      <c r="B1411" s="42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F1411" s="42"/>
      <c r="AG1411" s="42"/>
      <c r="AH1411" s="42"/>
      <c r="AI1411" s="42"/>
    </row>
    <row r="1412" spans="1:35" ht="15.75">
      <c r="A1412" s="42"/>
      <c r="B1412" s="42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F1412" s="42"/>
      <c r="AG1412" s="42"/>
      <c r="AH1412" s="42"/>
      <c r="AI1412" s="42"/>
    </row>
    <row r="1413" spans="1:35" ht="15.75">
      <c r="A1413" s="42"/>
      <c r="B1413" s="42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2"/>
      <c r="AE1413" s="42"/>
      <c r="AF1413" s="42"/>
      <c r="AG1413" s="42"/>
      <c r="AH1413" s="42"/>
      <c r="AI1413" s="42"/>
    </row>
    <row r="1414" spans="1:35" ht="15.75">
      <c r="A1414" s="42"/>
      <c r="B1414" s="42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F1414" s="42"/>
      <c r="AG1414" s="42"/>
      <c r="AH1414" s="42"/>
      <c r="AI1414" s="42"/>
    </row>
    <row r="1415" spans="1:35" ht="15.75">
      <c r="A1415" s="42"/>
      <c r="B1415" s="42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F1415" s="42"/>
      <c r="AG1415" s="42"/>
      <c r="AH1415" s="42"/>
      <c r="AI1415" s="42"/>
    </row>
    <row r="1416" spans="1:35" ht="15.75">
      <c r="A1416" s="42"/>
      <c r="B1416" s="42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F1416" s="42"/>
      <c r="AG1416" s="42"/>
      <c r="AH1416" s="42"/>
      <c r="AI1416" s="42"/>
    </row>
    <row r="1417" spans="1:35" ht="15.75">
      <c r="A1417" s="42"/>
      <c r="B1417" s="42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2"/>
      <c r="AE1417" s="42"/>
      <c r="AF1417" s="42"/>
      <c r="AG1417" s="42"/>
      <c r="AH1417" s="42"/>
      <c r="AI1417" s="42"/>
    </row>
    <row r="1418" spans="1:35" ht="15.75">
      <c r="A1418" s="42"/>
      <c r="B1418" s="42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F1418" s="42"/>
      <c r="AG1418" s="42"/>
      <c r="AH1418" s="42"/>
      <c r="AI1418" s="42"/>
    </row>
    <row r="1419" spans="1:35" ht="15.75">
      <c r="A1419" s="42"/>
      <c r="B1419" s="42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D1419" s="42"/>
      <c r="AE1419" s="42"/>
      <c r="AF1419" s="42"/>
      <c r="AG1419" s="42"/>
      <c r="AH1419" s="42"/>
      <c r="AI1419" s="42"/>
    </row>
    <row r="1420" spans="1:35" ht="15.75">
      <c r="A1420" s="42"/>
      <c r="B1420" s="42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F1420" s="42"/>
      <c r="AG1420" s="42"/>
      <c r="AH1420" s="42"/>
      <c r="AI1420" s="42"/>
    </row>
    <row r="1421" spans="1:35" ht="15.75">
      <c r="A1421" s="42"/>
      <c r="B1421" s="42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F1421" s="42"/>
      <c r="AG1421" s="42"/>
      <c r="AH1421" s="42"/>
      <c r="AI1421" s="42"/>
    </row>
    <row r="1422" spans="1:35" ht="15.75">
      <c r="A1422" s="42"/>
      <c r="B1422" s="42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F1422" s="42"/>
      <c r="AG1422" s="42"/>
      <c r="AH1422" s="42"/>
      <c r="AI1422" s="42"/>
    </row>
    <row r="1423" spans="1:35" ht="15.75">
      <c r="A1423" s="42"/>
      <c r="B1423" s="42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F1423" s="42"/>
      <c r="AG1423" s="42"/>
      <c r="AH1423" s="42"/>
      <c r="AI1423" s="42"/>
    </row>
    <row r="1424" spans="1:35" ht="15.75">
      <c r="A1424" s="42"/>
      <c r="B1424" s="42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F1424" s="42"/>
      <c r="AG1424" s="42"/>
      <c r="AH1424" s="42"/>
      <c r="AI1424" s="42"/>
    </row>
    <row r="1425" spans="1:35" ht="15.75">
      <c r="A1425" s="42"/>
      <c r="B1425" s="42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F1425" s="42"/>
      <c r="AG1425" s="42"/>
      <c r="AH1425" s="42"/>
      <c r="AI1425" s="42"/>
    </row>
    <row r="1426" spans="1:35" ht="15.75">
      <c r="A1426" s="42"/>
      <c r="B1426" s="42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F1426" s="42"/>
      <c r="AG1426" s="42"/>
      <c r="AH1426" s="42"/>
      <c r="AI1426" s="42"/>
    </row>
    <row r="1427" spans="1:35" ht="15.75">
      <c r="A1427" s="42"/>
      <c r="B1427" s="42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</row>
    <row r="1428" spans="1:35" ht="15.75">
      <c r="A1428" s="42"/>
      <c r="B1428" s="42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F1428" s="42"/>
      <c r="AG1428" s="42"/>
      <c r="AH1428" s="42"/>
      <c r="AI1428" s="42"/>
    </row>
    <row r="1429" spans="1:35" ht="15.75">
      <c r="A1429" s="42"/>
      <c r="B1429" s="42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F1429" s="42"/>
      <c r="AG1429" s="42"/>
      <c r="AH1429" s="42"/>
      <c r="AI1429" s="42"/>
    </row>
    <row r="1430" spans="1:35" ht="15.75">
      <c r="A1430" s="42"/>
      <c r="B1430" s="42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F1430" s="42"/>
      <c r="AG1430" s="42"/>
      <c r="AH1430" s="42"/>
      <c r="AI1430" s="42"/>
    </row>
    <row r="1431" spans="1:35" ht="15.75">
      <c r="A1431" s="42"/>
      <c r="B1431" s="42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F1431" s="42"/>
      <c r="AG1431" s="42"/>
      <c r="AH1431" s="42"/>
      <c r="AI1431" s="42"/>
    </row>
    <row r="1432" spans="1:35" ht="15.75">
      <c r="A1432" s="42"/>
      <c r="B1432" s="42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F1432" s="42"/>
      <c r="AG1432" s="42"/>
      <c r="AH1432" s="42"/>
      <c r="AI1432" s="42"/>
    </row>
    <row r="1433" spans="1:35" ht="15.75">
      <c r="A1433" s="42"/>
      <c r="B1433" s="42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2"/>
      <c r="AE1433" s="42"/>
      <c r="AF1433" s="42"/>
      <c r="AG1433" s="42"/>
      <c r="AH1433" s="42"/>
      <c r="AI1433" s="42"/>
    </row>
    <row r="1434" spans="1:35" ht="15.75">
      <c r="A1434" s="42"/>
      <c r="B1434" s="42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F1434" s="42"/>
      <c r="AG1434" s="42"/>
      <c r="AH1434" s="42"/>
      <c r="AI1434" s="42"/>
    </row>
    <row r="1435" spans="1:35" ht="15.75">
      <c r="A1435" s="42"/>
      <c r="B1435" s="42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F1435" s="42"/>
      <c r="AG1435" s="42"/>
      <c r="AH1435" s="42"/>
      <c r="AI1435" s="42"/>
    </row>
    <row r="1436" spans="1:35" ht="15.75">
      <c r="A1436" s="42"/>
      <c r="B1436" s="42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F1436" s="42"/>
      <c r="AG1436" s="42"/>
      <c r="AH1436" s="42"/>
      <c r="AI1436" s="42"/>
    </row>
    <row r="1437" spans="1:35" ht="15.75">
      <c r="A1437" s="42"/>
      <c r="B1437" s="42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F1437" s="42"/>
      <c r="AG1437" s="42"/>
      <c r="AH1437" s="42"/>
      <c r="AI1437" s="42"/>
    </row>
    <row r="1438" spans="1:35" ht="15.75">
      <c r="A1438" s="42"/>
      <c r="B1438" s="42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F1438" s="42"/>
      <c r="AG1438" s="42"/>
      <c r="AH1438" s="42"/>
      <c r="AI1438" s="42"/>
    </row>
    <row r="1439" spans="1:35" ht="15.75">
      <c r="A1439" s="42"/>
      <c r="B1439" s="42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F1439" s="42"/>
      <c r="AG1439" s="42"/>
      <c r="AH1439" s="42"/>
      <c r="AI1439" s="42"/>
    </row>
    <row r="1440" spans="1:35" ht="15.75">
      <c r="A1440" s="42"/>
      <c r="B1440" s="42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F1440" s="42"/>
      <c r="AG1440" s="42"/>
      <c r="AH1440" s="42"/>
      <c r="AI1440" s="42"/>
    </row>
    <row r="1441" spans="1:35" ht="15.75">
      <c r="A1441" s="42"/>
      <c r="B1441" s="42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F1441" s="42"/>
      <c r="AG1441" s="42"/>
      <c r="AH1441" s="42"/>
      <c r="AI1441" s="42"/>
    </row>
    <row r="1442" spans="1:35" ht="15.75">
      <c r="A1442" s="42"/>
      <c r="B1442" s="42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F1442" s="42"/>
      <c r="AG1442" s="42"/>
      <c r="AH1442" s="42"/>
      <c r="AI1442" s="42"/>
    </row>
    <row r="1443" spans="1:35" ht="15.75">
      <c r="A1443" s="42"/>
      <c r="B1443" s="42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F1443" s="42"/>
      <c r="AG1443" s="42"/>
      <c r="AH1443" s="42"/>
      <c r="AI1443" s="42"/>
    </row>
    <row r="1444" spans="1:35" ht="15.75">
      <c r="A1444" s="42"/>
      <c r="B1444" s="42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F1444" s="42"/>
      <c r="AG1444" s="42"/>
      <c r="AH1444" s="42"/>
      <c r="AI1444" s="42"/>
    </row>
    <row r="1445" spans="1:35" ht="15.75">
      <c r="A1445" s="42"/>
      <c r="B1445" s="42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F1445" s="42"/>
      <c r="AG1445" s="42"/>
      <c r="AH1445" s="42"/>
      <c r="AI1445" s="42"/>
    </row>
    <row r="1446" spans="1:35" ht="15.75">
      <c r="A1446" s="42"/>
      <c r="B1446" s="42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F1446" s="42"/>
      <c r="AG1446" s="42"/>
      <c r="AH1446" s="42"/>
      <c r="AI1446" s="42"/>
    </row>
    <row r="1447" spans="1:35" ht="15.75">
      <c r="A1447" s="42"/>
      <c r="B1447" s="42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F1447" s="42"/>
      <c r="AG1447" s="42"/>
      <c r="AH1447" s="42"/>
      <c r="AI1447" s="42"/>
    </row>
    <row r="1448" spans="1:35" ht="15.75">
      <c r="A1448" s="42"/>
      <c r="B1448" s="42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F1448" s="42"/>
      <c r="AG1448" s="42"/>
      <c r="AH1448" s="42"/>
      <c r="AI1448" s="42"/>
    </row>
    <row r="1449" spans="1:35" ht="15.75">
      <c r="A1449" s="42"/>
      <c r="B1449" s="42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2"/>
      <c r="AE1449" s="42"/>
      <c r="AF1449" s="42"/>
      <c r="AG1449" s="42"/>
      <c r="AH1449" s="42"/>
      <c r="AI1449" s="42"/>
    </row>
    <row r="1450" spans="1:35" ht="15.75">
      <c r="A1450" s="42"/>
      <c r="B1450" s="42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2"/>
      <c r="AE1450" s="42"/>
      <c r="AF1450" s="42"/>
      <c r="AG1450" s="42"/>
      <c r="AH1450" s="42"/>
      <c r="AI1450" s="42"/>
    </row>
    <row r="1451" spans="1:35" ht="15.75">
      <c r="A1451" s="42"/>
      <c r="B1451" s="42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F1451" s="42"/>
      <c r="AG1451" s="42"/>
      <c r="AH1451" s="42"/>
      <c r="AI1451" s="42"/>
    </row>
    <row r="1452" spans="1:35" ht="15.75">
      <c r="A1452" s="42"/>
      <c r="B1452" s="42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F1452" s="42"/>
      <c r="AG1452" s="42"/>
      <c r="AH1452" s="42"/>
      <c r="AI1452" s="42"/>
    </row>
    <row r="1453" spans="1:35" ht="15.75">
      <c r="A1453" s="42"/>
      <c r="B1453" s="42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F1453" s="42"/>
      <c r="AG1453" s="42"/>
      <c r="AH1453" s="42"/>
      <c r="AI1453" s="42"/>
    </row>
    <row r="1454" spans="1:35" ht="15.75">
      <c r="A1454" s="42"/>
      <c r="B1454" s="42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F1454" s="42"/>
      <c r="AG1454" s="42"/>
      <c r="AH1454" s="42"/>
      <c r="AI1454" s="42"/>
    </row>
    <row r="1455" spans="1:35" ht="15.75">
      <c r="A1455" s="42"/>
      <c r="B1455" s="42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F1455" s="42"/>
      <c r="AG1455" s="42"/>
      <c r="AH1455" s="42"/>
      <c r="AI1455" s="42"/>
    </row>
    <row r="1456" spans="1:35" ht="15.75">
      <c r="A1456" s="42"/>
      <c r="B1456" s="42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F1456" s="42"/>
      <c r="AG1456" s="42"/>
      <c r="AH1456" s="42"/>
      <c r="AI1456" s="42"/>
    </row>
    <row r="1457" spans="1:35" ht="15.75">
      <c r="A1457" s="42"/>
      <c r="B1457" s="42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F1457" s="42"/>
      <c r="AG1457" s="42"/>
      <c r="AH1457" s="42"/>
      <c r="AI1457" s="42"/>
    </row>
    <row r="1458" spans="1:35" ht="15.75">
      <c r="A1458" s="42"/>
      <c r="B1458" s="42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F1458" s="42"/>
      <c r="AG1458" s="42"/>
      <c r="AH1458" s="42"/>
      <c r="AI1458" s="42"/>
    </row>
    <row r="1459" spans="1:35" ht="15.75">
      <c r="A1459" s="42"/>
      <c r="B1459" s="42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F1459" s="42"/>
      <c r="AG1459" s="42"/>
      <c r="AH1459" s="42"/>
      <c r="AI1459" s="42"/>
    </row>
    <row r="1460" spans="1:35" ht="15.75">
      <c r="A1460" s="42"/>
      <c r="B1460" s="42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F1460" s="42"/>
      <c r="AG1460" s="42"/>
      <c r="AH1460" s="42"/>
      <c r="AI1460" s="42"/>
    </row>
    <row r="1461" spans="1:35" ht="15.75">
      <c r="A1461" s="42"/>
      <c r="B1461" s="42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F1461" s="42"/>
      <c r="AG1461" s="42"/>
      <c r="AH1461" s="42"/>
      <c r="AI1461" s="42"/>
    </row>
    <row r="1462" spans="1:35" ht="15.75">
      <c r="A1462" s="42"/>
      <c r="B1462" s="42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42"/>
      <c r="AB1462" s="42"/>
      <c r="AC1462" s="42"/>
      <c r="AD1462" s="42"/>
      <c r="AE1462" s="42"/>
      <c r="AF1462" s="42"/>
      <c r="AG1462" s="42"/>
      <c r="AH1462" s="42"/>
      <c r="AI1462" s="42"/>
    </row>
    <row r="1463" spans="1:35" ht="15.75">
      <c r="A1463" s="42"/>
      <c r="B1463" s="42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F1463" s="42"/>
      <c r="AG1463" s="42"/>
      <c r="AH1463" s="42"/>
      <c r="AI1463" s="42"/>
    </row>
    <row r="1464" spans="1:35" ht="15.75">
      <c r="A1464" s="42"/>
      <c r="B1464" s="42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F1464" s="42"/>
      <c r="AG1464" s="42"/>
      <c r="AH1464" s="42"/>
      <c r="AI1464" s="42"/>
    </row>
    <row r="1465" spans="1:35" ht="15.75">
      <c r="A1465" s="42"/>
      <c r="B1465" s="42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F1465" s="42"/>
      <c r="AG1465" s="42"/>
      <c r="AH1465" s="42"/>
      <c r="AI1465" s="42"/>
    </row>
    <row r="1466" spans="1:35" ht="15.75">
      <c r="A1466" s="42"/>
      <c r="B1466" s="42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F1466" s="42"/>
      <c r="AG1466" s="42"/>
      <c r="AH1466" s="42"/>
      <c r="AI1466" s="42"/>
    </row>
    <row r="1467" spans="1:35" ht="15.75">
      <c r="A1467" s="42"/>
      <c r="B1467" s="42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F1467" s="42"/>
      <c r="AG1467" s="42"/>
      <c r="AH1467" s="42"/>
      <c r="AI1467" s="42"/>
    </row>
    <row r="1468" spans="1:35" ht="15.75">
      <c r="A1468" s="42"/>
      <c r="B1468" s="42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2"/>
      <c r="AE1468" s="42"/>
      <c r="AF1468" s="42"/>
      <c r="AG1468" s="42"/>
      <c r="AH1468" s="42"/>
      <c r="AI1468" s="42"/>
    </row>
    <row r="1469" spans="1:35" ht="15.75">
      <c r="A1469" s="42"/>
      <c r="B1469" s="42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F1469" s="42"/>
      <c r="AG1469" s="42"/>
      <c r="AH1469" s="42"/>
      <c r="AI1469" s="42"/>
    </row>
    <row r="1470" spans="1:35" ht="15.75">
      <c r="A1470" s="42"/>
      <c r="B1470" s="42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F1470" s="42"/>
      <c r="AG1470" s="42"/>
      <c r="AH1470" s="42"/>
      <c r="AI1470" s="42"/>
    </row>
    <row r="1471" spans="1:35" ht="15.75">
      <c r="A1471" s="42"/>
      <c r="B1471" s="42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F1471" s="42"/>
      <c r="AG1471" s="42"/>
      <c r="AH1471" s="42"/>
      <c r="AI1471" s="42"/>
    </row>
    <row r="1472" spans="1:35" ht="15.75">
      <c r="A1472" s="42"/>
      <c r="B1472" s="42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F1472" s="42"/>
      <c r="AG1472" s="42"/>
      <c r="AH1472" s="42"/>
      <c r="AI1472" s="42"/>
    </row>
    <row r="1473" spans="1:35" ht="15.75">
      <c r="A1473" s="42"/>
      <c r="B1473" s="42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F1473" s="42"/>
      <c r="AG1473" s="42"/>
      <c r="AH1473" s="42"/>
      <c r="AI1473" s="42"/>
    </row>
    <row r="1474" spans="1:35" ht="15.75">
      <c r="A1474" s="42"/>
      <c r="B1474" s="42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F1474" s="42"/>
      <c r="AG1474" s="42"/>
      <c r="AH1474" s="42"/>
      <c r="AI1474" s="42"/>
    </row>
    <row r="1475" spans="1:35" ht="15.75">
      <c r="A1475" s="42"/>
      <c r="B1475" s="42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F1475" s="42"/>
      <c r="AG1475" s="42"/>
      <c r="AH1475" s="42"/>
      <c r="AI1475" s="42"/>
    </row>
    <row r="1476" spans="1:35" ht="15.75">
      <c r="A1476" s="42"/>
      <c r="B1476" s="42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F1476" s="42"/>
      <c r="AG1476" s="42"/>
      <c r="AH1476" s="42"/>
      <c r="AI1476" s="42"/>
    </row>
    <row r="1477" spans="1:35" ht="15.75">
      <c r="A1477" s="42"/>
      <c r="B1477" s="42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42"/>
      <c r="AB1477" s="42"/>
      <c r="AC1477" s="42"/>
      <c r="AD1477" s="42"/>
      <c r="AE1477" s="42"/>
      <c r="AF1477" s="42"/>
      <c r="AG1477" s="42"/>
      <c r="AH1477" s="42"/>
      <c r="AI1477" s="42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16" sqref="A16:H26"/>
    </sheetView>
  </sheetViews>
  <sheetFormatPr defaultRowHeight="15"/>
  <cols>
    <col min="1" max="1" width="38.85546875" style="30" customWidth="1"/>
    <col min="2" max="2" width="13.28515625" style="30" hidden="1" customWidth="1"/>
    <col min="3" max="3" width="15.42578125" style="30" hidden="1" customWidth="1"/>
    <col min="4" max="4" width="23" style="30" customWidth="1"/>
    <col min="5" max="5" width="21.5703125" style="30" customWidth="1"/>
    <col min="6" max="6" width="24.5703125" style="30" customWidth="1"/>
    <col min="7" max="7" width="13.42578125" style="30" customWidth="1"/>
    <col min="8" max="8" width="13.5703125" style="30" customWidth="1"/>
    <col min="9" max="9" width="9.140625" style="30"/>
    <col min="10" max="10" width="10.5703125" style="30" bestFit="1" customWidth="1"/>
    <col min="11" max="16384" width="9.140625" style="30"/>
  </cols>
  <sheetData>
    <row r="1" spans="1:14" ht="39" customHeight="1">
      <c r="A1" s="131" t="s">
        <v>95</v>
      </c>
      <c r="B1" s="131"/>
      <c r="C1" s="131"/>
      <c r="D1" s="131"/>
      <c r="E1" s="131"/>
      <c r="F1" s="131"/>
      <c r="G1" s="107"/>
      <c r="H1" s="107"/>
    </row>
    <row r="2" spans="1:14" s="111" customFormat="1" ht="75">
      <c r="A2" s="108"/>
      <c r="B2" s="109" t="s">
        <v>63</v>
      </c>
      <c r="C2" s="109" t="s">
        <v>64</v>
      </c>
      <c r="D2" s="110" t="s">
        <v>96</v>
      </c>
      <c r="E2" s="110" t="s">
        <v>98</v>
      </c>
      <c r="F2" s="110" t="s">
        <v>97</v>
      </c>
    </row>
    <row r="3" spans="1:14">
      <c r="A3" s="98" t="s">
        <v>65</v>
      </c>
      <c r="B3" s="98"/>
      <c r="C3" s="98">
        <v>3982</v>
      </c>
      <c r="D3" s="98">
        <v>6.8179999999999996</v>
      </c>
      <c r="E3" s="112"/>
      <c r="F3" s="113">
        <v>2707.165</v>
      </c>
      <c r="G3" s="56"/>
      <c r="H3" s="56"/>
      <c r="I3" s="56"/>
      <c r="J3" s="56"/>
      <c r="K3" s="56"/>
      <c r="L3" s="56"/>
      <c r="M3" s="56"/>
      <c r="N3" s="56"/>
    </row>
    <row r="4" spans="1:14" ht="26.25">
      <c r="A4" s="98" t="s">
        <v>66</v>
      </c>
      <c r="B4" s="98"/>
      <c r="C4" s="98">
        <v>3535</v>
      </c>
      <c r="D4" s="98">
        <v>1.2869999999999999</v>
      </c>
      <c r="E4" s="112"/>
      <c r="F4" s="113">
        <v>511</v>
      </c>
      <c r="G4" s="57"/>
      <c r="H4" s="58"/>
      <c r="I4" s="56"/>
      <c r="J4" s="58"/>
      <c r="K4" s="56"/>
      <c r="L4" s="56"/>
      <c r="M4" s="56"/>
      <c r="N4" s="56"/>
    </row>
    <row r="5" spans="1:14" ht="26.25">
      <c r="A5" s="98" t="s">
        <v>67</v>
      </c>
      <c r="B5" s="98"/>
      <c r="C5" s="98">
        <v>4219</v>
      </c>
      <c r="D5" s="98">
        <v>1.3149999999999999</v>
      </c>
      <c r="E5" s="112"/>
      <c r="F5" s="113">
        <v>522.1</v>
      </c>
      <c r="G5" s="57"/>
      <c r="H5" s="58"/>
      <c r="I5" s="56"/>
      <c r="J5" s="58"/>
      <c r="K5" s="56"/>
      <c r="L5" s="56"/>
      <c r="M5" s="56"/>
      <c r="N5" s="56"/>
    </row>
    <row r="6" spans="1:14" ht="26.25">
      <c r="A6" s="98" t="s">
        <v>68</v>
      </c>
      <c r="B6" s="98"/>
      <c r="C6" s="98">
        <v>1831</v>
      </c>
      <c r="D6" s="98">
        <v>1.4079999999999999</v>
      </c>
      <c r="E6" s="112"/>
      <c r="F6" s="113">
        <v>559.1</v>
      </c>
      <c r="G6" s="57"/>
      <c r="H6" s="58"/>
      <c r="I6" s="56"/>
      <c r="J6" s="58"/>
      <c r="K6" s="56"/>
      <c r="L6" s="56"/>
      <c r="M6" s="56"/>
      <c r="N6" s="56"/>
    </row>
    <row r="7" spans="1:14" ht="26.25">
      <c r="A7" s="98" t="s">
        <v>69</v>
      </c>
      <c r="B7" s="98"/>
      <c r="C7" s="98">
        <v>3214</v>
      </c>
      <c r="D7" s="98">
        <v>3.173</v>
      </c>
      <c r="E7" s="112"/>
      <c r="F7" s="113">
        <v>1259.9000000000001</v>
      </c>
      <c r="G7" s="57"/>
      <c r="H7" s="58"/>
      <c r="I7" s="56"/>
      <c r="J7" s="58"/>
      <c r="K7" s="56"/>
      <c r="L7" s="56"/>
      <c r="M7" s="56"/>
      <c r="N7" s="56"/>
    </row>
    <row r="8" spans="1:14" s="115" customFormat="1" ht="26.25">
      <c r="A8" s="98" t="s">
        <v>70</v>
      </c>
      <c r="B8" s="112">
        <v>16511</v>
      </c>
      <c r="C8" s="112">
        <f>SUM(C3:C7)</f>
        <v>16781</v>
      </c>
      <c r="D8" s="100">
        <v>2.4169999999999998</v>
      </c>
      <c r="E8" s="114"/>
      <c r="F8" s="113">
        <v>959.69</v>
      </c>
      <c r="G8" s="57"/>
      <c r="H8" s="58"/>
      <c r="I8" s="59"/>
      <c r="J8" s="58"/>
      <c r="K8" s="59"/>
      <c r="L8" s="59"/>
      <c r="M8" s="59"/>
      <c r="N8" s="59"/>
    </row>
    <row r="9" spans="1:14" s="115" customFormat="1" ht="14.25">
      <c r="A9" s="98"/>
      <c r="B9" s="112">
        <v>8765</v>
      </c>
      <c r="C9" s="112"/>
      <c r="D9" s="112"/>
      <c r="E9" s="114"/>
      <c r="F9" s="62"/>
      <c r="G9" s="59"/>
      <c r="H9" s="59"/>
      <c r="I9" s="59"/>
      <c r="J9" s="59"/>
      <c r="K9" s="59"/>
      <c r="L9" s="59"/>
      <c r="M9" s="59"/>
      <c r="N9" s="59"/>
    </row>
    <row r="10" spans="1:14" s="115" customFormat="1" ht="12.75">
      <c r="A10" s="112" t="s">
        <v>71</v>
      </c>
      <c r="B10" s="112">
        <f>SUM(B8:B9)</f>
        <v>25276</v>
      </c>
      <c r="C10" s="112"/>
      <c r="D10" s="112">
        <f>D8+D7+D6+D5+D4+D3</f>
        <v>16.417999999999999</v>
      </c>
      <c r="E10" s="116">
        <v>6518.9549999999999</v>
      </c>
      <c r="F10" s="116">
        <f>F3+F4+F5+F6+F7+F8</f>
        <v>6518.9549999999999</v>
      </c>
      <c r="G10" s="117"/>
      <c r="H10" s="117"/>
    </row>
    <row r="11" spans="1:14" ht="24" customHeight="1"/>
    <row r="12" spans="1:14" ht="24" customHeight="1"/>
    <row r="13" spans="1:14" ht="54" customHeight="1">
      <c r="A13" s="132" t="s">
        <v>99</v>
      </c>
      <c r="B13" s="133"/>
      <c r="C13" s="133"/>
      <c r="D13" s="133"/>
      <c r="E13" s="133"/>
      <c r="F13" s="133"/>
      <c r="J13" s="118"/>
    </row>
    <row r="14" spans="1:14" ht="24" customHeight="1"/>
    <row r="15" spans="1:14" ht="24" customHeight="1"/>
    <row r="16" spans="1:14" ht="24" customHeight="1">
      <c r="G16" s="44"/>
      <c r="I16" s="119"/>
    </row>
    <row r="17" spans="7:9" ht="24" customHeight="1">
      <c r="G17" s="44"/>
      <c r="I17" s="119"/>
    </row>
    <row r="18" spans="7:9" ht="24" customHeight="1">
      <c r="G18" s="44"/>
      <c r="I18" s="119"/>
    </row>
    <row r="19" spans="7:9" ht="24" customHeight="1">
      <c r="G19" s="44"/>
      <c r="I19" s="119"/>
    </row>
    <row r="20" spans="7:9" ht="24" customHeight="1">
      <c r="G20" s="44"/>
      <c r="I20" s="119"/>
    </row>
    <row r="21" spans="7:9" ht="24" customHeight="1">
      <c r="G21" s="44"/>
      <c r="I21" s="119"/>
    </row>
    <row r="22" spans="7:9" ht="24" customHeight="1">
      <c r="I22" s="119"/>
    </row>
    <row r="23" spans="7:9" ht="24" customHeight="1">
      <c r="G23" s="44"/>
      <c r="I23" s="119"/>
    </row>
    <row r="24" spans="7:9" ht="24" customHeight="1">
      <c r="G24" s="44"/>
    </row>
    <row r="25" spans="7:9" ht="24" customHeight="1"/>
    <row r="26" spans="7:9" ht="24" customHeight="1"/>
    <row r="27" spans="7:9" ht="24" customHeight="1"/>
    <row r="28" spans="7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5:O18"/>
  <sheetViews>
    <sheetView workbookViewId="0">
      <selection activeCell="D20" sqref="D20"/>
    </sheetView>
  </sheetViews>
  <sheetFormatPr defaultRowHeight="15"/>
  <cols>
    <col min="1" max="1" width="39.42578125" customWidth="1"/>
    <col min="2" max="2" width="12.140625" customWidth="1"/>
    <col min="3" max="3" width="9.85546875" customWidth="1"/>
    <col min="4" max="4" width="12.7109375" customWidth="1"/>
    <col min="5" max="5" width="0" hidden="1" customWidth="1"/>
    <col min="6" max="6" width="13.42578125" hidden="1" customWidth="1"/>
    <col min="7" max="7" width="12.28515625" customWidth="1"/>
    <col min="8" max="8" width="13.5703125" customWidth="1"/>
    <col min="9" max="9" width="9.5703125" bestFit="1" customWidth="1"/>
    <col min="10" max="10" width="12.140625" customWidth="1"/>
    <col min="11" max="11" width="11.5703125" customWidth="1"/>
    <col min="12" max="12" width="19.7109375" customWidth="1"/>
    <col min="13" max="13" width="12.7109375" customWidth="1"/>
    <col min="14" max="14" width="10.85546875" customWidth="1"/>
    <col min="15" max="15" width="13.5703125" customWidth="1"/>
  </cols>
  <sheetData>
    <row r="5" spans="1:15" ht="75">
      <c r="B5" s="53" t="s">
        <v>74</v>
      </c>
      <c r="C5" s="53" t="s">
        <v>75</v>
      </c>
      <c r="D5" s="53" t="s">
        <v>81</v>
      </c>
      <c r="E5" s="53" t="s">
        <v>78</v>
      </c>
      <c r="F5" s="53"/>
      <c r="G5" s="53" t="s">
        <v>76</v>
      </c>
      <c r="H5" s="53" t="s">
        <v>77</v>
      </c>
      <c r="I5" s="53" t="s">
        <v>79</v>
      </c>
      <c r="J5" s="53" t="s">
        <v>80</v>
      </c>
      <c r="K5" s="54" t="s">
        <v>82</v>
      </c>
      <c r="L5" s="53" t="s">
        <v>83</v>
      </c>
      <c r="M5" s="54" t="s">
        <v>84</v>
      </c>
      <c r="N5" s="54" t="s">
        <v>85</v>
      </c>
      <c r="O5" s="54" t="s">
        <v>86</v>
      </c>
    </row>
    <row r="6" spans="1:15">
      <c r="A6" s="26" t="s">
        <v>65</v>
      </c>
      <c r="B6" s="60">
        <v>2546.3000000000002</v>
      </c>
      <c r="C6" s="48"/>
      <c r="D6" s="48"/>
      <c r="E6" s="48"/>
      <c r="F6" s="48"/>
      <c r="G6" s="48"/>
      <c r="H6" s="48"/>
      <c r="I6" s="48"/>
    </row>
    <row r="7" spans="1:15">
      <c r="A7" s="26" t="s">
        <v>66</v>
      </c>
      <c r="B7" s="60">
        <v>484.2</v>
      </c>
      <c r="C7" s="49">
        <v>1219.0999999999999</v>
      </c>
      <c r="D7" s="48">
        <v>1801.1</v>
      </c>
      <c r="E7" s="50" t="e">
        <f>#REF!+D7</f>
        <v>#REF!</v>
      </c>
      <c r="F7" s="48"/>
      <c r="G7" s="50">
        <f>B7+C7+D7</f>
        <v>3504.3999999999996</v>
      </c>
      <c r="H7" s="63">
        <v>5613</v>
      </c>
      <c r="I7" s="48">
        <v>3684</v>
      </c>
      <c r="J7">
        <v>268.3</v>
      </c>
      <c r="K7">
        <v>73.900000000000006</v>
      </c>
      <c r="L7" s="29">
        <f t="shared" ref="L7:L12" si="0">I7+J7+K7</f>
        <v>4026.2000000000003</v>
      </c>
      <c r="M7" s="29">
        <f t="shared" ref="M7:M12" si="1">G7-L7</f>
        <v>-521.80000000000064</v>
      </c>
      <c r="N7" s="29">
        <f t="shared" ref="N7:N12" si="2">(I7+J7)*0.75+K7</f>
        <v>3038.1250000000005</v>
      </c>
      <c r="O7" s="29">
        <f t="shared" ref="O7:O12" si="3">G7-N7</f>
        <v>466.27499999999918</v>
      </c>
    </row>
    <row r="8" spans="1:15">
      <c r="A8" s="26" t="s">
        <v>67</v>
      </c>
      <c r="B8" s="60">
        <v>492.3</v>
      </c>
      <c r="C8" s="49">
        <v>1032.5</v>
      </c>
      <c r="D8" s="48">
        <v>1654.4</v>
      </c>
      <c r="E8" s="50" t="e">
        <f>#REF!+D8</f>
        <v>#REF!</v>
      </c>
      <c r="F8" s="48"/>
      <c r="G8" s="50">
        <f>B8+C8+D8</f>
        <v>3179.2</v>
      </c>
      <c r="H8" s="63">
        <v>7164.1</v>
      </c>
      <c r="I8" s="48">
        <v>3241.3</v>
      </c>
      <c r="J8">
        <v>361.3</v>
      </c>
      <c r="K8">
        <v>74</v>
      </c>
      <c r="L8" s="29">
        <f t="shared" si="0"/>
        <v>3676.6000000000004</v>
      </c>
      <c r="M8" s="29">
        <f t="shared" si="1"/>
        <v>-497.40000000000055</v>
      </c>
      <c r="N8" s="29">
        <f t="shared" si="2"/>
        <v>2775.9500000000003</v>
      </c>
      <c r="O8" s="29">
        <f t="shared" si="3"/>
        <v>403.24999999999955</v>
      </c>
    </row>
    <row r="9" spans="1:15">
      <c r="A9" s="26" t="s">
        <v>68</v>
      </c>
      <c r="B9" s="60">
        <v>524.25</v>
      </c>
      <c r="C9" s="49">
        <v>701.4</v>
      </c>
      <c r="D9" s="48">
        <v>2621.7</v>
      </c>
      <c r="E9" s="50" t="e">
        <f>#REF!+D9</f>
        <v>#REF!</v>
      </c>
      <c r="F9" s="48"/>
      <c r="G9" s="50">
        <f>B9+C9+D9</f>
        <v>3847.35</v>
      </c>
      <c r="H9" s="63">
        <v>7743.6</v>
      </c>
      <c r="I9" s="48">
        <v>4382.2</v>
      </c>
      <c r="J9">
        <v>557.9</v>
      </c>
      <c r="K9">
        <v>74.099999999999994</v>
      </c>
      <c r="L9" s="29">
        <f t="shared" si="0"/>
        <v>5014.2</v>
      </c>
      <c r="M9" s="29">
        <f t="shared" si="1"/>
        <v>-1166.8499999999999</v>
      </c>
      <c r="N9" s="29">
        <f t="shared" si="2"/>
        <v>3779.1749999999997</v>
      </c>
      <c r="O9" s="29">
        <f t="shared" si="3"/>
        <v>68.175000000000182</v>
      </c>
    </row>
    <row r="10" spans="1:15">
      <c r="A10" s="26" t="s">
        <v>69</v>
      </c>
      <c r="B10" s="60">
        <v>1184.2</v>
      </c>
      <c r="C10" s="49">
        <v>4504.6000000000004</v>
      </c>
      <c r="D10" s="48">
        <v>0</v>
      </c>
      <c r="E10" s="50" t="e">
        <f>#REF!+D10</f>
        <v>#REF!</v>
      </c>
      <c r="F10" s="48"/>
      <c r="G10" s="50">
        <f>B10+C10+D10</f>
        <v>5688.8</v>
      </c>
      <c r="H10" s="63">
        <v>7117.4</v>
      </c>
      <c r="I10" s="48">
        <v>3485.3</v>
      </c>
      <c r="J10">
        <v>957.5</v>
      </c>
      <c r="K10">
        <v>102.1</v>
      </c>
      <c r="L10" s="29">
        <f t="shared" si="0"/>
        <v>4544.9000000000005</v>
      </c>
      <c r="M10" s="29">
        <f t="shared" si="1"/>
        <v>1143.8999999999996</v>
      </c>
      <c r="N10" s="29">
        <f t="shared" si="2"/>
        <v>3434.2000000000003</v>
      </c>
      <c r="O10" s="29">
        <f t="shared" si="3"/>
        <v>2254.6</v>
      </c>
    </row>
    <row r="11" spans="1:15">
      <c r="A11" s="26" t="s">
        <v>70</v>
      </c>
      <c r="B11" s="60">
        <v>909.005</v>
      </c>
      <c r="C11" s="49">
        <v>1453.2</v>
      </c>
      <c r="D11" s="51">
        <v>482.8</v>
      </c>
      <c r="E11" s="50" t="e">
        <f>#REF!+D11</f>
        <v>#REF!</v>
      </c>
      <c r="F11" s="51"/>
      <c r="G11" s="50">
        <f>B11+C11+D11</f>
        <v>2845.0050000000001</v>
      </c>
      <c r="H11" s="64">
        <v>5193.8999999999996</v>
      </c>
      <c r="I11" s="55">
        <v>2610.3000000000002</v>
      </c>
      <c r="J11">
        <v>245.2</v>
      </c>
      <c r="K11">
        <v>70.900000000000006</v>
      </c>
      <c r="L11" s="29">
        <f t="shared" si="0"/>
        <v>2926.4</v>
      </c>
      <c r="M11" s="29">
        <f t="shared" si="1"/>
        <v>-81.394999999999982</v>
      </c>
      <c r="N11" s="29">
        <f t="shared" si="2"/>
        <v>2212.5250000000001</v>
      </c>
      <c r="O11" s="29">
        <f t="shared" si="3"/>
        <v>632.48</v>
      </c>
    </row>
    <row r="12" spans="1:15">
      <c r="A12" s="62"/>
      <c r="B12" s="51"/>
      <c r="C12" s="51"/>
      <c r="D12" s="51"/>
      <c r="E12" s="51"/>
      <c r="F12" s="51"/>
      <c r="G12" s="51"/>
      <c r="H12" s="51"/>
      <c r="L12" s="29">
        <f t="shared" si="0"/>
        <v>0</v>
      </c>
      <c r="M12" s="29">
        <f t="shared" si="1"/>
        <v>0</v>
      </c>
      <c r="N12" s="29">
        <f t="shared" si="2"/>
        <v>0</v>
      </c>
      <c r="O12" s="29">
        <f t="shared" si="3"/>
        <v>0</v>
      </c>
    </row>
    <row r="13" spans="1:15">
      <c r="A13" s="61"/>
      <c r="B13" s="61">
        <f>B6+B7+B8+B9+B10+B11</f>
        <v>6140.2550000000001</v>
      </c>
      <c r="C13" s="52">
        <f>C7+C8+C9+C10+C11</f>
        <v>8910.8000000000011</v>
      </c>
      <c r="D13" s="52">
        <f>D7+D8+D9+D11</f>
        <v>6560</v>
      </c>
      <c r="E13" s="52">
        <f>F6+F7+F8+F9+F10+F11</f>
        <v>0</v>
      </c>
      <c r="F13" s="52"/>
      <c r="G13" s="52">
        <f>G7+G8+G9+G10+G11</f>
        <v>19064.755000000001</v>
      </c>
      <c r="H13" s="52">
        <f>H7+H8+H9+H10+H11</f>
        <v>32832</v>
      </c>
      <c r="I13" s="52">
        <f>I7+I8+I9+I10+I11</f>
        <v>17403.099999999999</v>
      </c>
      <c r="J13" s="52">
        <f>J7+J8+J9+J10+J11</f>
        <v>2390.1999999999998</v>
      </c>
      <c r="K13" s="52">
        <f>K7+K8+K9+K10+K11</f>
        <v>395</v>
      </c>
      <c r="L13" s="52">
        <f>SUM(L7:L12)</f>
        <v>20188.300000000003</v>
      </c>
      <c r="M13" s="52">
        <f>M7+M8+M9+M10+M11</f>
        <v>-1123.5450000000014</v>
      </c>
      <c r="N13" s="29">
        <f>N11+N10+N9+N8+N7</f>
        <v>15239.975</v>
      </c>
      <c r="O13" s="52"/>
    </row>
    <row r="14" spans="1:15">
      <c r="A14" s="48"/>
      <c r="B14" s="48"/>
      <c r="C14" s="48"/>
      <c r="D14" s="48"/>
      <c r="E14" s="48"/>
      <c r="F14" s="48"/>
      <c r="G14" s="48"/>
      <c r="H14" s="48"/>
    </row>
    <row r="15" spans="1:15">
      <c r="A15" s="48"/>
      <c r="B15" s="48"/>
      <c r="C15" s="48"/>
      <c r="D15" s="48"/>
      <c r="E15" s="48"/>
      <c r="F15" s="48"/>
      <c r="G15" s="48"/>
      <c r="H15" s="48"/>
    </row>
    <row r="16" spans="1:15">
      <c r="A16" s="48"/>
      <c r="B16" s="48"/>
      <c r="C16" s="48"/>
      <c r="D16" s="48"/>
      <c r="E16" s="48"/>
      <c r="F16" s="48"/>
      <c r="G16" s="48"/>
      <c r="H16" s="48"/>
    </row>
    <row r="17" spans="1:8">
      <c r="A17" s="48"/>
      <c r="B17" s="48"/>
      <c r="C17" s="48"/>
      <c r="D17" s="48"/>
      <c r="E17" s="48"/>
      <c r="F17" s="48"/>
      <c r="G17" s="48"/>
      <c r="H17" s="48"/>
    </row>
    <row r="18" spans="1:8">
      <c r="A18" s="48"/>
      <c r="B18" s="48"/>
      <c r="C18" s="48"/>
      <c r="D18" s="48"/>
      <c r="E18" s="48"/>
      <c r="F18" s="48"/>
      <c r="G18" s="48"/>
      <c r="H18" s="48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  <vt:lpstr>Лист1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2020-10-09T06:48:38Z</cp:lastPrinted>
  <dcterms:created xsi:type="dcterms:W3CDTF">2011-06-06T14:53:40Z</dcterms:created>
  <dcterms:modified xsi:type="dcterms:W3CDTF">2021-11-08T14:50:11Z</dcterms:modified>
</cp:coreProperties>
</file>