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5135" windowHeight="8130" tabRatio="770"/>
  </bookViews>
  <sheets>
    <sheet name="Расчёт распределения дотации" sheetId="16" r:id="rId1"/>
    <sheet name="Налоговый потенциал" sheetId="17" r:id="rId2"/>
    <sheet name="Расчёт коэф-в" sheetId="18" r:id="rId3"/>
    <sheet name="ИБР" sheetId="19" r:id="rId4"/>
    <sheet name="за счет субвенций" sheetId="21" r:id="rId5"/>
  </sheets>
  <calcPr calcId="124519"/>
</workbook>
</file>

<file path=xl/calcChain.xml><?xml version="1.0" encoding="utf-8"?>
<calcChain xmlns="http://schemas.openxmlformats.org/spreadsheetml/2006/main">
  <c r="Q14" i="19"/>
  <c r="Q12"/>
  <c r="Q11"/>
  <c r="Q10"/>
  <c r="Q9"/>
  <c r="Q8"/>
  <c r="B12"/>
  <c r="B11"/>
  <c r="B10"/>
  <c r="B9"/>
  <c r="B8"/>
  <c r="F12"/>
  <c r="F11"/>
  <c r="F10"/>
  <c r="F9"/>
  <c r="F8"/>
  <c r="L12"/>
  <c r="L11"/>
  <c r="L10"/>
  <c r="L9"/>
  <c r="L8"/>
  <c r="H12" i="18"/>
  <c r="E10" i="17"/>
  <c r="F10" s="1"/>
  <c r="C10" i="16" s="1"/>
  <c r="D10" s="1"/>
  <c r="E5" i="17"/>
  <c r="F5" s="1"/>
  <c r="E6"/>
  <c r="F6" s="1"/>
  <c r="E7"/>
  <c r="F7" s="1"/>
  <c r="C7" i="16" s="1"/>
  <c r="D7" s="1"/>
  <c r="E8" i="17"/>
  <c r="F8" s="1"/>
  <c r="C8" i="16" s="1"/>
  <c r="D8" s="1"/>
  <c r="E9" i="17"/>
  <c r="F9" s="1"/>
  <c r="C9" i="16" s="1"/>
  <c r="D9" s="1"/>
  <c r="H29"/>
  <c r="P6"/>
  <c r="P7"/>
  <c r="P8"/>
  <c r="P10"/>
  <c r="P5"/>
  <c r="P9"/>
  <c r="K9"/>
  <c r="B12" i="18"/>
  <c r="F10"/>
  <c r="G10" s="1"/>
  <c r="E12"/>
  <c r="F6"/>
  <c r="G6" s="1"/>
  <c r="F7"/>
  <c r="G7" s="1"/>
  <c r="S9" i="19" s="1"/>
  <c r="F8" i="18"/>
  <c r="G8" s="1"/>
  <c r="K5" i="16"/>
  <c r="B29"/>
  <c r="F10" i="21"/>
  <c r="D10"/>
  <c r="B10"/>
  <c r="C8"/>
  <c r="O29" i="16"/>
  <c r="X5"/>
  <c r="X6"/>
  <c r="X7"/>
  <c r="X8"/>
  <c r="X9"/>
  <c r="X10"/>
  <c r="F9" i="18"/>
  <c r="G9" s="1"/>
  <c r="F5"/>
  <c r="G5" s="1"/>
  <c r="R14" i="19"/>
  <c r="M14"/>
  <c r="G14"/>
  <c r="E14"/>
  <c r="C14"/>
  <c r="C12" i="17"/>
  <c r="B12"/>
  <c r="D28" i="16"/>
  <c r="D27"/>
  <c r="D26"/>
  <c r="D25"/>
  <c r="D24"/>
  <c r="D23"/>
  <c r="D22"/>
  <c r="D21"/>
  <c r="D20"/>
  <c r="D19"/>
  <c r="D18"/>
  <c r="D17"/>
  <c r="D16"/>
  <c r="D15"/>
  <c r="D14"/>
  <c r="D13"/>
  <c r="D12"/>
  <c r="D11"/>
  <c r="D12" i="17"/>
  <c r="Q9" i="16" l="1"/>
  <c r="Q5"/>
  <c r="C6"/>
  <c r="D6" s="1"/>
  <c r="I6" i="18"/>
  <c r="O8" i="19" s="1"/>
  <c r="L9" i="16"/>
  <c r="M9" s="1"/>
  <c r="L5"/>
  <c r="M5" s="1"/>
  <c r="P29"/>
  <c r="Q29" s="1"/>
  <c r="E12" i="17"/>
  <c r="H12" i="19"/>
  <c r="N12"/>
  <c r="S12"/>
  <c r="N9"/>
  <c r="H9"/>
  <c r="S8"/>
  <c r="N8"/>
  <c r="H8"/>
  <c r="I7" i="18"/>
  <c r="T9" i="19" s="1"/>
  <c r="I10" i="18"/>
  <c r="O12" i="19" s="1"/>
  <c r="C12" i="18"/>
  <c r="I8"/>
  <c r="I12"/>
  <c r="J14" i="19" s="1"/>
  <c r="I9" i="18"/>
  <c r="F12"/>
  <c r="G12" s="1"/>
  <c r="N14" i="19" s="1"/>
  <c r="I5" i="18"/>
  <c r="N11" i="19"/>
  <c r="S11"/>
  <c r="H11"/>
  <c r="N10"/>
  <c r="H10"/>
  <c r="S10"/>
  <c r="F12" i="17"/>
  <c r="C5" i="16"/>
  <c r="N7" i="19"/>
  <c r="S7"/>
  <c r="H7"/>
  <c r="T8" l="1"/>
  <c r="J8"/>
  <c r="J9"/>
  <c r="O9"/>
  <c r="P9" s="1"/>
  <c r="J12"/>
  <c r="T12"/>
  <c r="J11"/>
  <c r="O11"/>
  <c r="P11" s="1"/>
  <c r="T11"/>
  <c r="H14"/>
  <c r="K14" s="1"/>
  <c r="S14"/>
  <c r="O7"/>
  <c r="P7" s="1"/>
  <c r="J7"/>
  <c r="D6" i="18"/>
  <c r="D9"/>
  <c r="D8"/>
  <c r="D5"/>
  <c r="D10"/>
  <c r="D7"/>
  <c r="O10" i="19"/>
  <c r="P10" s="1"/>
  <c r="J10"/>
  <c r="T10"/>
  <c r="T7"/>
  <c r="P14"/>
  <c r="P8"/>
  <c r="P12"/>
  <c r="C29" i="16"/>
  <c r="D29" s="1"/>
  <c r="D5"/>
  <c r="U8" i="19" l="1"/>
  <c r="U7"/>
  <c r="U11"/>
  <c r="U10"/>
  <c r="U12"/>
  <c r="I11"/>
  <c r="K11" s="1"/>
  <c r="D11"/>
  <c r="E11" s="1"/>
  <c r="I8"/>
  <c r="K8" s="1"/>
  <c r="D8"/>
  <c r="E8" s="1"/>
  <c r="I7"/>
  <c r="K7" s="1"/>
  <c r="D7"/>
  <c r="E7" s="1"/>
  <c r="I10"/>
  <c r="K10" s="1"/>
  <c r="D10"/>
  <c r="E10" s="1"/>
  <c r="D12"/>
  <c r="E12" s="1"/>
  <c r="I12"/>
  <c r="K12" s="1"/>
  <c r="D9"/>
  <c r="E9" s="1"/>
  <c r="I9"/>
  <c r="K9" s="1"/>
  <c r="U14"/>
  <c r="V14" s="1"/>
  <c r="U9"/>
  <c r="E5" i="16"/>
  <c r="E23"/>
  <c r="G23" s="1"/>
  <c r="I23" s="1"/>
  <c r="K23" s="1"/>
  <c r="E13"/>
  <c r="G13" s="1"/>
  <c r="I13" s="1"/>
  <c r="K13" s="1"/>
  <c r="E11"/>
  <c r="G11" s="1"/>
  <c r="I11" s="1"/>
  <c r="K11" s="1"/>
  <c r="E18"/>
  <c r="G18" s="1"/>
  <c r="I18" s="1"/>
  <c r="K18" s="1"/>
  <c r="E25"/>
  <c r="G25" s="1"/>
  <c r="I25" s="1"/>
  <c r="K25" s="1"/>
  <c r="E17"/>
  <c r="G17" s="1"/>
  <c r="I17" s="1"/>
  <c r="K17" s="1"/>
  <c r="E21"/>
  <c r="G21" s="1"/>
  <c r="I21" s="1"/>
  <c r="K21" s="1"/>
  <c r="E22"/>
  <c r="G22" s="1"/>
  <c r="I22" s="1"/>
  <c r="K22" s="1"/>
  <c r="E19"/>
  <c r="G19" s="1"/>
  <c r="I19" s="1"/>
  <c r="K19" s="1"/>
  <c r="E29"/>
  <c r="G29" s="1"/>
  <c r="E12"/>
  <c r="G12" s="1"/>
  <c r="I12" s="1"/>
  <c r="K12" s="1"/>
  <c r="E28"/>
  <c r="G28" s="1"/>
  <c r="I28" s="1"/>
  <c r="K28" s="1"/>
  <c r="E24"/>
  <c r="G24" s="1"/>
  <c r="I24" s="1"/>
  <c r="K24" s="1"/>
  <c r="E15"/>
  <c r="G15" s="1"/>
  <c r="I15" s="1"/>
  <c r="K15" s="1"/>
  <c r="E14"/>
  <c r="G14" s="1"/>
  <c r="I14" s="1"/>
  <c r="K14" s="1"/>
  <c r="E27"/>
  <c r="G27" s="1"/>
  <c r="I27" s="1"/>
  <c r="K27" s="1"/>
  <c r="E26"/>
  <c r="G26" s="1"/>
  <c r="I26" s="1"/>
  <c r="K26" s="1"/>
  <c r="E16"/>
  <c r="G16" s="1"/>
  <c r="I16" s="1"/>
  <c r="K16" s="1"/>
  <c r="E20"/>
  <c r="G20" s="1"/>
  <c r="I20" s="1"/>
  <c r="K20" s="1"/>
  <c r="E7"/>
  <c r="E9"/>
  <c r="E10"/>
  <c r="E8"/>
  <c r="E6"/>
  <c r="V7" i="19" l="1"/>
  <c r="F5" i="16" s="1"/>
  <c r="G5" s="1"/>
  <c r="V11" i="19"/>
  <c r="F9" i="16" s="1"/>
  <c r="G9" s="1"/>
  <c r="V8" i="19"/>
  <c r="F6" i="16" s="1"/>
  <c r="G6" s="1"/>
  <c r="I6" s="1"/>
  <c r="V10" i="19"/>
  <c r="F8" i="16" s="1"/>
  <c r="G8" s="1"/>
  <c r="V12" i="19"/>
  <c r="F10" i="16" s="1"/>
  <c r="G10" s="1"/>
  <c r="I10" s="1"/>
  <c r="V9" i="19"/>
  <c r="F7" i="16" s="1"/>
  <c r="G7" s="1"/>
  <c r="L20"/>
  <c r="M20" s="1"/>
  <c r="Q20"/>
  <c r="L12"/>
  <c r="M12" s="1"/>
  <c r="Q12"/>
  <c r="L28"/>
  <c r="M28" s="1"/>
  <c r="Q28"/>
  <c r="L14"/>
  <c r="M14" s="1"/>
  <c r="Q14"/>
  <c r="L13"/>
  <c r="M13" s="1"/>
  <c r="Q13"/>
  <c r="L15"/>
  <c r="M15" s="1"/>
  <c r="Q15"/>
  <c r="Q16"/>
  <c r="L16"/>
  <c r="M16" s="1"/>
  <c r="L23"/>
  <c r="M23" s="1"/>
  <c r="Q23"/>
  <c r="L24"/>
  <c r="M24" s="1"/>
  <c r="Q24"/>
  <c r="L25"/>
  <c r="M25" s="1"/>
  <c r="Q25"/>
  <c r="L26"/>
  <c r="M26" s="1"/>
  <c r="Q26"/>
  <c r="Q27"/>
  <c r="L27"/>
  <c r="M27" s="1"/>
  <c r="Q19"/>
  <c r="L19"/>
  <c r="M19" s="1"/>
  <c r="L22"/>
  <c r="M22" s="1"/>
  <c r="Q22"/>
  <c r="L21"/>
  <c r="M21" s="1"/>
  <c r="Q21"/>
  <c r="L17"/>
  <c r="M17" s="1"/>
  <c r="Q17"/>
  <c r="L18"/>
  <c r="M18" s="1"/>
  <c r="Q18"/>
  <c r="L11"/>
  <c r="M11" s="1"/>
  <c r="Q11"/>
  <c r="I7" l="1"/>
  <c r="K7" s="1"/>
  <c r="K6"/>
  <c r="Q6" s="1"/>
  <c r="I8"/>
  <c r="K8" s="1"/>
  <c r="Q7" l="1"/>
  <c r="L7"/>
  <c r="M7" s="1"/>
  <c r="Q8"/>
  <c r="L8"/>
  <c r="M8" s="1"/>
  <c r="I29"/>
  <c r="L6"/>
  <c r="M6" s="1"/>
  <c r="K10"/>
  <c r="Q10" l="1"/>
  <c r="K29"/>
  <c r="L10"/>
  <c r="M10" s="1"/>
  <c r="L29" l="1"/>
  <c r="M29" s="1"/>
  <c r="N24" s="1"/>
  <c r="S24" s="1"/>
  <c r="N26" l="1"/>
  <c r="S26" s="1"/>
  <c r="N27"/>
  <c r="S27" s="1"/>
  <c r="N7"/>
  <c r="S7" s="1"/>
  <c r="N22"/>
  <c r="S22" s="1"/>
  <c r="N19"/>
  <c r="S19" s="1"/>
  <c r="N18"/>
  <c r="S18" s="1"/>
  <c r="N5"/>
  <c r="N23"/>
  <c r="S23" s="1"/>
  <c r="N15"/>
  <c r="S15" s="1"/>
  <c r="N6"/>
  <c r="S6" s="1"/>
  <c r="N13"/>
  <c r="S13" s="1"/>
  <c r="N12"/>
  <c r="S12" s="1"/>
  <c r="N21"/>
  <c r="S21" s="1"/>
  <c r="N25"/>
  <c r="S25" s="1"/>
  <c r="N8"/>
  <c r="S8" s="1"/>
  <c r="N20"/>
  <c r="S20" s="1"/>
  <c r="N14"/>
  <c r="S14" s="1"/>
  <c r="N28"/>
  <c r="S28" s="1"/>
  <c r="N17"/>
  <c r="S17" s="1"/>
  <c r="N11"/>
  <c r="S11" s="1"/>
  <c r="N9"/>
  <c r="N16"/>
  <c r="S16" s="1"/>
  <c r="N10"/>
  <c r="S10" s="1"/>
  <c r="S29" l="1"/>
  <c r="U23" s="1"/>
  <c r="V23" s="1"/>
  <c r="W23" s="1"/>
  <c r="U19" l="1"/>
  <c r="V19" s="1"/>
  <c r="W19" s="1"/>
  <c r="U21"/>
  <c r="V21" s="1"/>
  <c r="W21" s="1"/>
  <c r="U6"/>
  <c r="V6" s="1"/>
  <c r="W6" s="1"/>
  <c r="U27"/>
  <c r="V27" s="1"/>
  <c r="W27" s="1"/>
  <c r="U5"/>
  <c r="U25"/>
  <c r="V25" s="1"/>
  <c r="W25" s="1"/>
  <c r="U15"/>
  <c r="V15" s="1"/>
  <c r="W15" s="1"/>
  <c r="U7"/>
  <c r="U18"/>
  <c r="V18" s="1"/>
  <c r="W18" s="1"/>
  <c r="U24"/>
  <c r="V24" s="1"/>
  <c r="W24" s="1"/>
  <c r="U11"/>
  <c r="V11" s="1"/>
  <c r="W11" s="1"/>
  <c r="U8"/>
  <c r="V8" s="1"/>
  <c r="U9"/>
  <c r="V9" s="1"/>
  <c r="W9" s="1"/>
  <c r="U16"/>
  <c r="V16" s="1"/>
  <c r="W16" s="1"/>
  <c r="U12"/>
  <c r="V12" s="1"/>
  <c r="W12" s="1"/>
  <c r="U10"/>
  <c r="V10" s="1"/>
  <c r="U22"/>
  <c r="V22" s="1"/>
  <c r="W22" s="1"/>
  <c r="U13"/>
  <c r="V13" s="1"/>
  <c r="W13" s="1"/>
  <c r="U17"/>
  <c r="V17" s="1"/>
  <c r="W17" s="1"/>
  <c r="U28"/>
  <c r="V28" s="1"/>
  <c r="W28" s="1"/>
  <c r="U20"/>
  <c r="V20" s="1"/>
  <c r="W20" s="1"/>
  <c r="U14"/>
  <c r="V14" s="1"/>
  <c r="W14" s="1"/>
  <c r="U26"/>
  <c r="V26" s="1"/>
  <c r="W26" s="1"/>
  <c r="W10" l="1"/>
  <c r="AC6"/>
  <c r="V5"/>
  <c r="W5" s="1"/>
  <c r="U29"/>
  <c r="V29" s="1"/>
  <c r="W7"/>
  <c r="AC7"/>
  <c r="AC8"/>
  <c r="W8"/>
  <c r="AC29" l="1"/>
  <c r="W29"/>
</calcChain>
</file>

<file path=xl/sharedStrings.xml><?xml version="1.0" encoding="utf-8"?>
<sst xmlns="http://schemas.openxmlformats.org/spreadsheetml/2006/main" count="165" uniqueCount="87">
  <si>
    <t>Наименование муниципальных образований</t>
  </si>
  <si>
    <t>Налоговый потенциал на душу населения (руб.) гр.3/гр.2</t>
  </si>
  <si>
    <t>Индекс бюджетных расходов</t>
  </si>
  <si>
    <t>Бюджетная обеспечен-ность (гр.5/гр.6)</t>
  </si>
  <si>
    <t>Объём 1 части дотации необходимый для доведения до первого критерия  выравнивания (гр3общ*(гр8общ-гр7)*гр6*гр2)</t>
  </si>
  <si>
    <t>Объём Д (1) = гр.9*гр.10</t>
  </si>
  <si>
    <t>х</t>
  </si>
  <si>
    <t>Индекс налогового потенциала  (гр.4/гр.4общ)</t>
  </si>
  <si>
    <t xml:space="preserve"> У1                             Первый критерий выравнивания                      (1мин +  мах) / 2</t>
  </si>
  <si>
    <t xml:space="preserve">ПДпмр + Дотация 1 часть </t>
  </si>
  <si>
    <t>Налоговый потенциал на душу населения после распределения 1 части (руб.) гр.12/гр.2</t>
  </si>
  <si>
    <t>БО1 после распределения первой части дотации гр14=гр.7+гр.11 /(гр.6*гр.2*гр13общ.)</t>
  </si>
  <si>
    <t xml:space="preserve">Дотация за счёт субвенции по расчёту представлению дотаций поселениям </t>
  </si>
  <si>
    <t>Среднедушевой прогноз  поселений гр17 = гр11+гр15+гр.16</t>
  </si>
  <si>
    <t>Объём средств, необходимый для доведения бюджетной обеспеченности  до второго критерия выравнивания      гр19=  (гр.17общ *(гр19 общ.- гр.15)* гр6 *гр2</t>
  </si>
  <si>
    <t>Второй критерий выравнивания (У2=1)</t>
  </si>
  <si>
    <t>Объём РФФПП</t>
  </si>
  <si>
    <t>Объём Д(2) гр.21=(гр20общ- гр.11общ)*гр.19/гр.19общ</t>
  </si>
  <si>
    <t>Д1+Д2                       гр.22 = гр.11 + гр.21</t>
  </si>
  <si>
    <t>РБО после выравнивания  гр.23= гр.7+ гр.22/гр.2*гр6*гр.17общ)</t>
  </si>
  <si>
    <t>Всего по поселениям</t>
  </si>
  <si>
    <t>1. Желтым выделенные ячейки заполняем сами</t>
  </si>
  <si>
    <t>2.  Строки не удаляем иначе собъются формулы</t>
  </si>
  <si>
    <t>Прогноз налоговых и неналоговых доходов поселений</t>
  </si>
  <si>
    <t>Степень сокращения отставания  П=0,4</t>
  </si>
  <si>
    <t>Таблица 2</t>
  </si>
  <si>
    <t>Наименование районов и городов</t>
  </si>
  <si>
    <t>Аппарат</t>
  </si>
  <si>
    <t>Культура</t>
  </si>
  <si>
    <t>ЖКХ</t>
  </si>
  <si>
    <t>Прочие</t>
  </si>
  <si>
    <t>ИБР по поселению (гр.2*гр.5)+ (гр.6*гр.10)+ (гр.11*гр.15)+ (гр.16*гр.20)</t>
  </si>
  <si>
    <t>Доля расходов на аппарат в расходах вошедших в репрезентативную систему  (общая для всех поселений)</t>
  </si>
  <si>
    <t>Контингент (численность постоянного  населения)</t>
  </si>
  <si>
    <t>ИБР    по аппарату      (гр.4 по поселению/гр.4 всего)</t>
  </si>
  <si>
    <t>Доля расходов на культуру в расходах вошедших в репрезентативную систему  (общая для всех поселений)</t>
  </si>
  <si>
    <t>Коэффициент дисперсности</t>
  </si>
  <si>
    <t>Коэффициент масштаба</t>
  </si>
  <si>
    <t>Коэффициент стоимости коммунальных услуг</t>
  </si>
  <si>
    <t>ИБР    по культуре (гр.8*гр.9)/ (гр.8всего* гр.9всего)</t>
  </si>
  <si>
    <t>Доля расходов на ЖКХ в расходах вошедших в репрезентативную систему  (общая для всех поселений)</t>
  </si>
  <si>
    <t>ИБР    по ЖКХ (гр.13*гр.14)/(гр.13всего* гр.14всего)</t>
  </si>
  <si>
    <t>Доля прочих расходов  в расходах вошедших в репрезента-тивную систему  (общая для всех поселений)</t>
  </si>
  <si>
    <t>ИБР по прочим (гр.18*гр.19)/(гр.18всего *гр.19всего)</t>
  </si>
  <si>
    <t>Таблица 1</t>
  </si>
  <si>
    <t>Наименование поселений</t>
  </si>
  <si>
    <t xml:space="preserve">Средняя численность населения муниципального района  (гр2/число поселений) считается для всех поселений общая </t>
  </si>
  <si>
    <t>Коэффициент масштаба             гр.4=(0,6*гр.2+0,4*гр.3)/гр.2</t>
  </si>
  <si>
    <t>Численность населения, проживающих в насел.пунктах менее 500 чел. (тыс.чел.)</t>
  </si>
  <si>
    <t>Удельный вес гр.5 в гр.2</t>
  </si>
  <si>
    <t>Коэффициент дисперстности гр.7=1+гр.6</t>
  </si>
  <si>
    <t>Расходы на оплату коммунальных услуг, утвержденные на очередной финансовый год (тыс.руб.)</t>
  </si>
  <si>
    <t>Коэффициент стоимости коммунальных услуг для бюджетных учреждений гр.9=(гр.8/гр.2)/(гр.8 всего/гр.2 всего)</t>
  </si>
  <si>
    <t>НДФЛ</t>
  </si>
  <si>
    <t>Налог на имущество физ.лиц</t>
  </si>
  <si>
    <t>Земельный налог</t>
  </si>
  <si>
    <t>Дотации за счет субвенций из областного фонда компенсаций</t>
  </si>
  <si>
    <t>Тереньгульское г.п.</t>
  </si>
  <si>
    <t>Белогорское с.п.</t>
  </si>
  <si>
    <t>Красноборское с.п.</t>
  </si>
  <si>
    <t>Михайловское с.п.</t>
  </si>
  <si>
    <t>Подкуровское с.п.</t>
  </si>
  <si>
    <t>Ясашноташлинское с.п.</t>
  </si>
  <si>
    <t>Численность населения на 01.01.2009 г., человек</t>
  </si>
  <si>
    <t>Численность постоянного населения (сельское население)</t>
  </si>
  <si>
    <t>Тереньгульское гор.пос.</t>
  </si>
  <si>
    <t>Белогорское сел. Пос.</t>
  </si>
  <si>
    <t>Красноборское сел.пос.</t>
  </si>
  <si>
    <t>Михайловское сел.пос.</t>
  </si>
  <si>
    <t>Подкуровское сел.пос</t>
  </si>
  <si>
    <t xml:space="preserve">Ясашноташлинское сел. </t>
  </si>
  <si>
    <t xml:space="preserve">ВСЕГО по поселениям </t>
  </si>
  <si>
    <t>реал.потр.2019г.223ст.+340ст.</t>
  </si>
  <si>
    <t>ожид.др.мих.150,0, к.у.ож.73,9; кр.ож.др.279,1, бел.др. ож.100,0</t>
  </si>
  <si>
    <t>Численность населения на 01.01.24 (тыс.чел.)</t>
  </si>
  <si>
    <t>Численность постоянного населения поселения на 01.01.2024г.  (тыс.чел.)</t>
  </si>
  <si>
    <t>Численность населения на 01.01.2024 г., тыс.человек</t>
  </si>
  <si>
    <t xml:space="preserve">Расчёт дотации на выравнивание бюджетной обеспеченности на 2027 год  </t>
  </si>
  <si>
    <t>Налоговый потенциал на 2027 год по поселениям (тыс.руб.)</t>
  </si>
  <si>
    <t>Расчёт налогового потенциала на 2027 год</t>
  </si>
  <si>
    <t>Налоговый потенциал на 2027 год по поселениям, расчитанный по формуле(тыс.руб.)</t>
  </si>
  <si>
    <t>Расчёт  коэффициентов удорожания, применяемых для расчета индекса бюджетных расходов на 2027 год</t>
  </si>
  <si>
    <t>Расчёт индекса бюджетных расходов поселений на 2027 год</t>
  </si>
  <si>
    <t>Расчет дотаций на выравнивание  бюджетной обеспеченности поселений Тереньгульского района за счет субвенций из областного бюджета на 2027 год</t>
  </si>
  <si>
    <t>Сумма субвенций к распределению  на 2027 год</t>
  </si>
  <si>
    <t xml:space="preserve">Сумма дотаций на выравнивание бюджетной обеспеченности поселений на 2027 год </t>
  </si>
  <si>
    <t>Всего субвенций на осуществление органами местного самоуправления государственных полномочий по расчету и предоставлению дотаций поселениям на 2027 год - 9707400 рублей, в том числе 3245 рублей на осуществление расчета (2950 рублей на доплату к з\плате с начислениями и 295 рублей на материальные затраты)</t>
  </si>
</sst>
</file>

<file path=xl/styles.xml><?xml version="1.0" encoding="utf-8"?>
<styleSheet xmlns="http://schemas.openxmlformats.org/spreadsheetml/2006/main">
  <numFmts count="8">
    <numFmt numFmtId="164" formatCode="0.0"/>
    <numFmt numFmtId="165" formatCode="0.000"/>
    <numFmt numFmtId="166" formatCode="#,##0.0"/>
    <numFmt numFmtId="167" formatCode="#,##0.000"/>
    <numFmt numFmtId="168" formatCode="0.0000"/>
    <numFmt numFmtId="169" formatCode="#.##0"/>
    <numFmt numFmtId="170" formatCode="#.#"/>
    <numFmt numFmtId="171" formatCode="#.##"/>
  </numFmts>
  <fonts count="25">
    <font>
      <sz val="11"/>
      <color theme="1"/>
      <name val="Calibri"/>
      <family val="2"/>
      <charset val="204"/>
      <scheme val="minor"/>
    </font>
    <font>
      <b/>
      <sz val="24"/>
      <name val="Arial"/>
      <family val="2"/>
      <charset val="204"/>
    </font>
    <font>
      <sz val="24"/>
      <name val="Arial"/>
      <family val="2"/>
      <charset val="204"/>
    </font>
    <font>
      <sz val="24"/>
      <name val="Times New Roman"/>
      <family val="1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name val="Times New Roman CYR"/>
      <family val="1"/>
      <charset val="204"/>
    </font>
    <font>
      <b/>
      <sz val="24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20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20"/>
      <name val="Times New Roman CYR"/>
      <family val="1"/>
      <charset val="204"/>
    </font>
    <font>
      <sz val="16"/>
      <color indexed="8"/>
      <name val="Arial"/>
      <family val="2"/>
      <charset val="204"/>
    </font>
    <font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8" fillId="0" borderId="0" xfId="0" applyFont="1" applyAlignment="1">
      <alignment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left"/>
    </xf>
    <xf numFmtId="2" fontId="8" fillId="0" borderId="1" xfId="0" applyNumberFormat="1" applyFont="1" applyBorder="1"/>
    <xf numFmtId="165" fontId="8" fillId="0" borderId="1" xfId="0" applyNumberFormat="1" applyFont="1" applyBorder="1"/>
    <xf numFmtId="14" fontId="8" fillId="0" borderId="0" xfId="0" applyNumberFormat="1" applyFont="1"/>
    <xf numFmtId="168" fontId="8" fillId="0" borderId="0" xfId="0" applyNumberFormat="1" applyFont="1"/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11" fillId="0" borderId="0" xfId="0" applyNumberFormat="1" applyFont="1"/>
    <xf numFmtId="0" fontId="11" fillId="0" borderId="0" xfId="0" applyFont="1"/>
    <xf numFmtId="0" fontId="11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/>
    <xf numFmtId="0" fontId="18" fillId="0" borderId="0" xfId="0" applyFont="1"/>
    <xf numFmtId="2" fontId="18" fillId="0" borderId="0" xfId="0" applyNumberFormat="1" applyFont="1"/>
    <xf numFmtId="0" fontId="8" fillId="0" borderId="0" xfId="0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Fill="1"/>
    <xf numFmtId="0" fontId="8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165" fontId="8" fillId="0" borderId="1" xfId="0" applyNumberFormat="1" applyFont="1" applyFill="1" applyBorder="1"/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/>
    <xf numFmtId="164" fontId="9" fillId="0" borderId="1" xfId="0" applyNumberFormat="1" applyFont="1" applyFill="1" applyBorder="1"/>
    <xf numFmtId="165" fontId="9" fillId="0" borderId="1" xfId="0" applyNumberFormat="1" applyFont="1" applyFill="1" applyBorder="1"/>
    <xf numFmtId="165" fontId="12" fillId="0" borderId="1" xfId="0" applyNumberFormat="1" applyFont="1" applyFill="1" applyBorder="1"/>
    <xf numFmtId="14" fontId="8" fillId="0" borderId="0" xfId="0" applyNumberFormat="1" applyFont="1" applyFill="1"/>
    <xf numFmtId="0" fontId="8" fillId="0" borderId="0" xfId="0" applyFont="1" applyFill="1"/>
    <xf numFmtId="165" fontId="8" fillId="0" borderId="0" xfId="0" applyNumberFormat="1" applyFont="1" applyFill="1"/>
    <xf numFmtId="165" fontId="0" fillId="0" borderId="0" xfId="0" applyNumberFormat="1" applyFill="1"/>
    <xf numFmtId="0" fontId="0" fillId="0" borderId="0" xfId="0" applyFill="1" applyAlignment="1"/>
    <xf numFmtId="0" fontId="0" fillId="0" borderId="3" xfId="0" applyFill="1" applyBorder="1" applyAlignment="1"/>
    <xf numFmtId="0" fontId="0" fillId="0" borderId="0" xfId="0" applyFill="1" applyBorder="1" applyAlignment="1"/>
    <xf numFmtId="164" fontId="0" fillId="0" borderId="0" xfId="0" applyNumberFormat="1"/>
    <xf numFmtId="0" fontId="0" fillId="0" borderId="0" xfId="0" applyFill="1" applyBorder="1"/>
    <xf numFmtId="0" fontId="15" fillId="0" borderId="0" xfId="0" applyFont="1" applyFill="1" applyBorder="1"/>
    <xf numFmtId="2" fontId="0" fillId="0" borderId="0" xfId="0" applyNumberFormat="1" applyFill="1" applyBorder="1"/>
    <xf numFmtId="0" fontId="18" fillId="0" borderId="0" xfId="0" applyFont="1" applyFill="1" applyBorder="1"/>
    <xf numFmtId="165" fontId="0" fillId="0" borderId="0" xfId="0" applyNumberFormat="1"/>
    <xf numFmtId="0" fontId="0" fillId="2" borderId="0" xfId="0" applyFill="1"/>
    <xf numFmtId="2" fontId="8" fillId="0" borderId="0" xfId="0" applyNumberFormat="1" applyFont="1"/>
    <xf numFmtId="164" fontId="8" fillId="2" borderId="1" xfId="0" applyNumberFormat="1" applyFont="1" applyFill="1" applyBorder="1"/>
    <xf numFmtId="164" fontId="8" fillId="0" borderId="0" xfId="0" applyNumberFormat="1" applyFont="1"/>
    <xf numFmtId="2" fontId="8" fillId="2" borderId="1" xfId="0" applyNumberFormat="1" applyFont="1" applyFill="1" applyBorder="1"/>
    <xf numFmtId="0" fontId="19" fillId="2" borderId="1" xfId="0" applyFont="1" applyFill="1" applyBorder="1"/>
    <xf numFmtId="165" fontId="8" fillId="2" borderId="1" xfId="0" applyNumberFormat="1" applyFont="1" applyFill="1" applyBorder="1"/>
    <xf numFmtId="0" fontId="21" fillId="2" borderId="1" xfId="0" applyFont="1" applyFill="1" applyBorder="1"/>
    <xf numFmtId="0" fontId="8" fillId="2" borderId="1" xfId="0" applyFont="1" applyFill="1" applyBorder="1"/>
    <xf numFmtId="2" fontId="8" fillId="2" borderId="1" xfId="0" applyNumberFormat="1" applyFont="1" applyFill="1" applyBorder="1" applyAlignment="1">
      <alignment horizontal="right" vertical="center" wrapText="1"/>
    </xf>
    <xf numFmtId="165" fontId="14" fillId="2" borderId="1" xfId="0" applyNumberFormat="1" applyFont="1" applyFill="1" applyBorder="1"/>
    <xf numFmtId="0" fontId="13" fillId="0" borderId="0" xfId="0" applyFont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right" vertical="center"/>
    </xf>
    <xf numFmtId="0" fontId="0" fillId="0" borderId="1" xfId="0" applyBorder="1" applyAlignment="1"/>
    <xf numFmtId="0" fontId="0" fillId="0" borderId="1" xfId="0" applyBorder="1" applyAlignment="1">
      <alignment horizontal="center" vertical="center" wrapText="1"/>
    </xf>
    <xf numFmtId="0" fontId="16" fillId="0" borderId="4" xfId="0" applyFont="1" applyBorder="1" applyAlignment="1">
      <alignment horizontal="center" wrapText="1"/>
    </xf>
    <xf numFmtId="0" fontId="2" fillId="2" borderId="0" xfId="0" applyFont="1" applyFill="1"/>
    <xf numFmtId="0" fontId="1" fillId="2" borderId="0" xfId="0" applyNumberFormat="1" applyFont="1" applyFill="1" applyAlignment="1"/>
    <xf numFmtId="0" fontId="1" fillId="2" borderId="0" xfId="0" applyNumberFormat="1" applyFont="1" applyFill="1" applyAlignment="1">
      <alignment wrapText="1"/>
    </xf>
    <xf numFmtId="0" fontId="2" fillId="2" borderId="0" xfId="0" applyFont="1" applyFill="1" applyAlignment="1">
      <alignment vertical="justify" wrapText="1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justify" wrapText="1"/>
    </xf>
    <xf numFmtId="0" fontId="3" fillId="2" borderId="3" xfId="0" applyFont="1" applyFill="1" applyBorder="1" applyAlignment="1">
      <alignment horizontal="center" vertical="justify" wrapText="1"/>
    </xf>
    <xf numFmtId="0" fontId="3" fillId="2" borderId="0" xfId="0" applyFont="1" applyFill="1" applyBorder="1" applyAlignment="1">
      <alignment horizontal="center" vertical="justify" wrapText="1"/>
    </xf>
    <xf numFmtId="0" fontId="3" fillId="2" borderId="0" xfId="0" applyFont="1" applyFill="1" applyAlignment="1">
      <alignment horizontal="center" vertical="justify" wrapText="1"/>
    </xf>
    <xf numFmtId="0" fontId="4" fillId="2" borderId="1" xfId="0" applyFont="1" applyFill="1" applyBorder="1" applyAlignment="1">
      <alignment horizontal="left"/>
    </xf>
    <xf numFmtId="0" fontId="23" fillId="2" borderId="1" xfId="0" applyFont="1" applyFill="1" applyBorder="1"/>
    <xf numFmtId="166" fontId="4" fillId="2" borderId="1" xfId="0" applyNumberFormat="1" applyFont="1" applyFill="1" applyBorder="1" applyAlignment="1">
      <alignment horizontal="right" wrapText="1"/>
    </xf>
    <xf numFmtId="165" fontId="4" fillId="2" borderId="1" xfId="0" applyNumberFormat="1" applyFont="1" applyFill="1" applyBorder="1" applyAlignment="1">
      <alignment horizontal="right" wrapText="1"/>
    </xf>
    <xf numFmtId="167" fontId="4" fillId="2" borderId="1" xfId="0" applyNumberFormat="1" applyFont="1" applyFill="1" applyBorder="1" applyAlignment="1">
      <alignment horizontal="right" wrapText="1"/>
    </xf>
    <xf numFmtId="0" fontId="15" fillId="2" borderId="1" xfId="0" applyFont="1" applyFill="1" applyBorder="1"/>
    <xf numFmtId="2" fontId="4" fillId="2" borderId="1" xfId="0" applyNumberFormat="1" applyFont="1" applyFill="1" applyBorder="1"/>
    <xf numFmtId="164" fontId="4" fillId="2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/>
    <xf numFmtId="0" fontId="4" fillId="2" borderId="0" xfId="0" applyFont="1" applyFill="1" applyAlignment="1">
      <alignment horizontal="right" vertical="justify" wrapText="1"/>
    </xf>
    <xf numFmtId="164" fontId="4" fillId="2" borderId="0" xfId="0" applyNumberFormat="1" applyFont="1" applyFill="1" applyAlignment="1">
      <alignment horizontal="right" vertical="justify" wrapText="1"/>
    </xf>
    <xf numFmtId="170" fontId="4" fillId="2" borderId="1" xfId="0" applyNumberFormat="1" applyFont="1" applyFill="1" applyBorder="1" applyAlignment="1">
      <alignment horizontal="right" wrapText="1"/>
    </xf>
    <xf numFmtId="166" fontId="4" fillId="2" borderId="0" xfId="0" applyNumberFormat="1" applyFont="1" applyFill="1" applyAlignment="1">
      <alignment horizontal="right" vertical="justify" wrapText="1"/>
    </xf>
    <xf numFmtId="0" fontId="4" fillId="2" borderId="0" xfId="0" applyFont="1" applyFill="1" applyAlignment="1">
      <alignment vertical="justify" wrapText="1"/>
    </xf>
    <xf numFmtId="164" fontId="4" fillId="2" borderId="0" xfId="0" applyNumberFormat="1" applyFont="1" applyFill="1" applyAlignment="1">
      <alignment vertical="justify" wrapText="1"/>
    </xf>
    <xf numFmtId="169" fontId="23" fillId="2" borderId="1" xfId="0" applyNumberFormat="1" applyFont="1" applyFill="1" applyBorder="1"/>
    <xf numFmtId="171" fontId="4" fillId="2" borderId="1" xfId="0" applyNumberFormat="1" applyFont="1" applyFill="1" applyBorder="1" applyAlignment="1">
      <alignment horizontal="right" wrapText="1"/>
    </xf>
    <xf numFmtId="0" fontId="24" fillId="2" borderId="1" xfId="0" applyFont="1" applyFill="1" applyBorder="1"/>
    <xf numFmtId="0" fontId="4" fillId="2" borderId="1" xfId="0" applyFont="1" applyFill="1" applyBorder="1" applyAlignment="1">
      <alignment horizontal="left" vertical="justify" wrapText="1"/>
    </xf>
    <xf numFmtId="0" fontId="4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vertical="justify" wrapText="1"/>
    </xf>
    <xf numFmtId="0" fontId="5" fillId="2" borderId="1" xfId="0" applyFont="1" applyFill="1" applyBorder="1" applyAlignment="1">
      <alignment horizontal="right" wrapText="1"/>
    </xf>
    <xf numFmtId="166" fontId="5" fillId="2" borderId="1" xfId="0" applyNumberFormat="1" applyFont="1" applyFill="1" applyBorder="1" applyAlignment="1">
      <alignment horizontal="right" wrapText="1"/>
    </xf>
    <xf numFmtId="165" fontId="5" fillId="2" borderId="1" xfId="0" applyNumberFormat="1" applyFont="1" applyFill="1" applyBorder="1" applyAlignment="1">
      <alignment horizontal="right" wrapText="1"/>
    </xf>
    <xf numFmtId="167" fontId="5" fillId="2" borderId="1" xfId="0" applyNumberFormat="1" applyFont="1" applyFill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right" vertical="justify" wrapText="1"/>
    </xf>
    <xf numFmtId="164" fontId="5" fillId="2" borderId="0" xfId="0" applyNumberFormat="1" applyFont="1" applyFill="1" applyAlignment="1">
      <alignment horizontal="right" vertical="justify" wrapText="1"/>
    </xf>
    <xf numFmtId="165" fontId="4" fillId="2" borderId="0" xfId="0" applyNumberFormat="1" applyFont="1" applyFill="1" applyBorder="1" applyAlignment="1">
      <alignment vertical="justify" wrapText="1"/>
    </xf>
    <xf numFmtId="165" fontId="4" fillId="2" borderId="0" xfId="0" applyNumberFormat="1" applyFont="1" applyFill="1" applyAlignment="1">
      <alignment vertical="justify" wrapText="1"/>
    </xf>
    <xf numFmtId="0" fontId="5" fillId="2" borderId="0" xfId="0" applyFont="1" applyFill="1" applyAlignment="1">
      <alignment vertical="justify" wrapText="1"/>
    </xf>
    <xf numFmtId="165" fontId="7" fillId="2" borderId="2" xfId="0" applyNumberFormat="1" applyFont="1" applyFill="1" applyBorder="1" applyAlignment="1">
      <alignment vertical="justify" wrapText="1"/>
    </xf>
    <xf numFmtId="165" fontId="5" fillId="2" borderId="2" xfId="0" applyNumberFormat="1" applyFont="1" applyFill="1" applyBorder="1" applyAlignment="1">
      <alignment vertical="justify" wrapText="1"/>
    </xf>
    <xf numFmtId="0" fontId="4" fillId="2" borderId="0" xfId="0" applyFont="1" applyFill="1"/>
    <xf numFmtId="165" fontId="4" fillId="2" borderId="0" xfId="0" applyNumberFormat="1" applyFont="1" applyFill="1"/>
    <xf numFmtId="0" fontId="11" fillId="2" borderId="1" xfId="0" applyFont="1" applyFill="1" applyBorder="1"/>
    <xf numFmtId="165" fontId="11" fillId="2" borderId="1" xfId="0" applyNumberFormat="1" applyFont="1" applyFill="1" applyBorder="1"/>
    <xf numFmtId="0" fontId="11" fillId="2" borderId="1" xfId="0" applyNumberFormat="1" applyFont="1" applyFill="1" applyBorder="1"/>
    <xf numFmtId="0" fontId="10" fillId="2" borderId="0" xfId="0" applyFont="1" applyFill="1"/>
    <xf numFmtId="164" fontId="11" fillId="2" borderId="1" xfId="0" applyNumberFormat="1" applyFont="1" applyFill="1" applyBorder="1"/>
    <xf numFmtId="164" fontId="12" fillId="2" borderId="1" xfId="0" applyNumberFormat="1" applyFont="1" applyFill="1" applyBorder="1"/>
    <xf numFmtId="0" fontId="12" fillId="2" borderId="1" xfId="0" applyFont="1" applyFill="1" applyBorder="1"/>
    <xf numFmtId="0" fontId="11" fillId="2" borderId="0" xfId="0" applyFont="1" applyFill="1"/>
    <xf numFmtId="0" fontId="11" fillId="2" borderId="0" xfId="0" applyFont="1" applyFill="1" applyAlignment="1"/>
    <xf numFmtId="0" fontId="17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wrapText="1"/>
    </xf>
    <xf numFmtId="0" fontId="20" fillId="2" borderId="1" xfId="0" applyFont="1" applyFill="1" applyBorder="1"/>
    <xf numFmtId="165" fontId="19" fillId="2" borderId="1" xfId="0" applyNumberFormat="1" applyFont="1" applyFill="1" applyBorder="1"/>
    <xf numFmtId="2" fontId="20" fillId="2" borderId="1" xfId="0" applyNumberFormat="1" applyFont="1" applyFill="1" applyBorder="1"/>
    <xf numFmtId="2" fontId="19" fillId="2" borderId="1" xfId="0" applyNumberFormat="1" applyFont="1" applyFill="1" applyBorder="1"/>
    <xf numFmtId="165" fontId="20" fillId="2" borderId="1" xfId="0" applyNumberFormat="1" applyFont="1" applyFill="1" applyBorder="1"/>
    <xf numFmtId="0" fontId="18" fillId="2" borderId="0" xfId="0" applyFont="1" applyFill="1" applyBorder="1" applyAlignment="1">
      <alignment wrapText="1"/>
    </xf>
    <xf numFmtId="0" fontId="0" fillId="2" borderId="0" xfId="0" applyFill="1" applyAlignment="1">
      <alignment wrapText="1"/>
    </xf>
    <xf numFmtId="165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G34"/>
  <sheetViews>
    <sheetView tabSelected="1" zoomScale="45" zoomScaleNormal="45" workbookViewId="0">
      <pane xSplit="1" ySplit="4" topLeftCell="G5" activePane="bottomRight" state="frozen"/>
      <selection pane="topRight" activeCell="B1" sqref="B1"/>
      <selection pane="bottomLeft" activeCell="A5" sqref="A5"/>
      <selection pane="bottomRight" activeCell="V10" sqref="V10"/>
    </sheetView>
  </sheetViews>
  <sheetFormatPr defaultColWidth="19.5703125" defaultRowHeight="30"/>
  <cols>
    <col min="1" max="1" width="68.42578125" style="67" customWidth="1"/>
    <col min="2" max="2" width="33.5703125" style="67" customWidth="1"/>
    <col min="3" max="3" width="32.85546875" style="67" customWidth="1"/>
    <col min="4" max="4" width="25.7109375" style="67" customWidth="1"/>
    <col min="5" max="5" width="29" style="67" customWidth="1"/>
    <col min="6" max="6" width="26.7109375" style="67" customWidth="1"/>
    <col min="7" max="7" width="25.42578125" style="67" customWidth="1"/>
    <col min="8" max="8" width="33.140625" style="67" customWidth="1"/>
    <col min="9" max="9" width="33" style="67" customWidth="1"/>
    <col min="10" max="10" width="29.140625" style="67" customWidth="1"/>
    <col min="11" max="11" width="30.42578125" style="67" customWidth="1"/>
    <col min="12" max="12" width="26.85546875" style="67" customWidth="1"/>
    <col min="13" max="13" width="28.140625" style="67" customWidth="1"/>
    <col min="14" max="14" width="33.42578125" style="67" customWidth="1"/>
    <col min="15" max="15" width="32.28515625" style="67" customWidth="1"/>
    <col min="16" max="16" width="31.5703125" style="67" customWidth="1"/>
    <col min="17" max="17" width="28.7109375" style="67" customWidth="1"/>
    <col min="18" max="18" width="24.28515625" style="67" customWidth="1"/>
    <col min="19" max="19" width="38.85546875" style="67" customWidth="1"/>
    <col min="20" max="20" width="18.85546875" style="67" customWidth="1"/>
    <col min="21" max="21" width="30.7109375" style="67" customWidth="1"/>
    <col min="22" max="22" width="30.85546875" style="67" customWidth="1"/>
    <col min="23" max="23" width="31.42578125" style="67" customWidth="1"/>
    <col min="24" max="24" width="0.5703125" style="67" hidden="1" customWidth="1"/>
    <col min="25" max="33" width="19.5703125" style="67" hidden="1" customWidth="1"/>
    <col min="34" max="16384" width="19.5703125" style="67"/>
  </cols>
  <sheetData>
    <row r="1" spans="1:33">
      <c r="B1" s="68" t="s">
        <v>77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</row>
    <row r="2" spans="1:33" s="70" customFormat="1"/>
    <row r="3" spans="1:33" s="73" customFormat="1" ht="186.75" customHeight="1">
      <c r="A3" s="71" t="s">
        <v>0</v>
      </c>
      <c r="B3" s="71" t="s">
        <v>74</v>
      </c>
      <c r="C3" s="71" t="s">
        <v>78</v>
      </c>
      <c r="D3" s="71" t="s">
        <v>1</v>
      </c>
      <c r="E3" s="71" t="s">
        <v>7</v>
      </c>
      <c r="F3" s="71" t="s">
        <v>2</v>
      </c>
      <c r="G3" s="71" t="s">
        <v>3</v>
      </c>
      <c r="H3" s="71" t="s">
        <v>8</v>
      </c>
      <c r="I3" s="71" t="s">
        <v>4</v>
      </c>
      <c r="J3" s="71" t="s">
        <v>24</v>
      </c>
      <c r="K3" s="71" t="s">
        <v>5</v>
      </c>
      <c r="L3" s="71" t="s">
        <v>9</v>
      </c>
      <c r="M3" s="71" t="s">
        <v>10</v>
      </c>
      <c r="N3" s="71" t="s">
        <v>11</v>
      </c>
      <c r="O3" s="71" t="s">
        <v>23</v>
      </c>
      <c r="P3" s="72" t="s">
        <v>12</v>
      </c>
      <c r="Q3" s="71" t="s">
        <v>13</v>
      </c>
      <c r="R3" s="71" t="s">
        <v>15</v>
      </c>
      <c r="S3" s="71" t="s">
        <v>14</v>
      </c>
      <c r="T3" s="71" t="s">
        <v>16</v>
      </c>
      <c r="U3" s="71" t="s">
        <v>17</v>
      </c>
      <c r="V3" s="71" t="s">
        <v>18</v>
      </c>
      <c r="W3" s="71" t="s">
        <v>19</v>
      </c>
    </row>
    <row r="4" spans="1:33" s="77" customFormat="1" ht="42" customHeight="1">
      <c r="A4" s="74">
        <v>1</v>
      </c>
      <c r="B4" s="74">
        <v>2</v>
      </c>
      <c r="C4" s="74">
        <v>3</v>
      </c>
      <c r="D4" s="74">
        <v>4</v>
      </c>
      <c r="E4" s="74">
        <v>5</v>
      </c>
      <c r="F4" s="74">
        <v>6</v>
      </c>
      <c r="G4" s="74">
        <v>7</v>
      </c>
      <c r="H4" s="74">
        <v>8</v>
      </c>
      <c r="I4" s="74">
        <v>9</v>
      </c>
      <c r="J4" s="74">
        <v>10</v>
      </c>
      <c r="K4" s="74">
        <v>11</v>
      </c>
      <c r="L4" s="74">
        <v>12</v>
      </c>
      <c r="M4" s="74">
        <v>13</v>
      </c>
      <c r="N4" s="74">
        <v>14</v>
      </c>
      <c r="O4" s="74">
        <v>15</v>
      </c>
      <c r="P4" s="74">
        <v>16</v>
      </c>
      <c r="Q4" s="74">
        <v>17</v>
      </c>
      <c r="R4" s="74">
        <v>18</v>
      </c>
      <c r="S4" s="74">
        <v>19</v>
      </c>
      <c r="T4" s="74">
        <v>20</v>
      </c>
      <c r="U4" s="74">
        <v>21</v>
      </c>
      <c r="V4" s="74">
        <v>22</v>
      </c>
      <c r="W4" s="74">
        <v>23</v>
      </c>
      <c r="X4" s="75"/>
      <c r="Y4" s="76"/>
      <c r="Z4" s="76"/>
      <c r="AA4" s="76"/>
      <c r="AB4" s="76"/>
    </row>
    <row r="5" spans="1:33" s="89" customFormat="1" ht="45" customHeight="1">
      <c r="A5" s="78" t="s">
        <v>57</v>
      </c>
      <c r="B5" s="79">
        <v>7.242</v>
      </c>
      <c r="C5" s="80">
        <f>'Налоговый потенциал'!F5</f>
        <v>24434.985000000001</v>
      </c>
      <c r="D5" s="80">
        <f t="shared" ref="D5:D28" si="0">C5/B5</f>
        <v>3374.0658657829331</v>
      </c>
      <c r="E5" s="81">
        <f t="shared" ref="E5:E28" si="1">D5/D$29</f>
        <v>1.3110283264377278</v>
      </c>
      <c r="F5" s="81">
        <f>ИБР!V7</f>
        <v>0.9172892204058648</v>
      </c>
      <c r="G5" s="81">
        <f t="shared" ref="G5:G28" si="2">E5/F5</f>
        <v>1.4292420506780279</v>
      </c>
      <c r="H5" s="81">
        <v>1.429</v>
      </c>
      <c r="I5" s="80"/>
      <c r="J5" s="81"/>
      <c r="K5" s="80">
        <f t="shared" ref="K5:K28" si="3">I5*J5</f>
        <v>0</v>
      </c>
      <c r="L5" s="80">
        <f t="shared" ref="L5:L10" si="4">K5+O5+P5</f>
        <v>32248.385000000002</v>
      </c>
      <c r="M5" s="80">
        <f t="shared" ref="M5:M28" si="5">L5/B5</f>
        <v>4452.9667219000276</v>
      </c>
      <c r="N5" s="82">
        <f t="shared" ref="N5:N28" si="6">G5+K5/(F5*B5*$M$29)</f>
        <v>1.4292420506780279</v>
      </c>
      <c r="O5" s="83">
        <v>27716.400000000001</v>
      </c>
      <c r="P5" s="84">
        <f>'за счет субвенций'!F3</f>
        <v>4531.9849999999997</v>
      </c>
      <c r="Q5" s="85">
        <f t="shared" ref="Q5:Q28" si="7">(O5+P5+ K5)/B5</f>
        <v>4452.9667219000276</v>
      </c>
      <c r="R5" s="86" t="s">
        <v>6</v>
      </c>
      <c r="S5" s="80"/>
      <c r="T5" s="87" t="s">
        <v>6</v>
      </c>
      <c r="U5" s="80">
        <f>(T$29-K$29)*S5/S$29</f>
        <v>0</v>
      </c>
      <c r="V5" s="80">
        <f t="shared" ref="V5:V29" si="8">K5+U5</f>
        <v>0</v>
      </c>
      <c r="W5" s="81">
        <f t="shared" ref="W5:W28" si="9">G5+V5/(B5*F5*Q$29)</f>
        <v>1.4292420506780279</v>
      </c>
      <c r="X5" s="88">
        <f>'Расчёт коэф-в'!J5</f>
        <v>0</v>
      </c>
      <c r="AA5" s="90"/>
    </row>
    <row r="6" spans="1:33" s="89" customFormat="1" ht="39" customHeight="1">
      <c r="A6" s="78" t="s">
        <v>58</v>
      </c>
      <c r="B6" s="79">
        <v>1.2410000000000001</v>
      </c>
      <c r="C6" s="80">
        <f>'Налоговый потенциал'!F6</f>
        <v>1651.2</v>
      </c>
      <c r="D6" s="80">
        <f t="shared" si="0"/>
        <v>1330.5398871877517</v>
      </c>
      <c r="E6" s="81">
        <f t="shared" si="1"/>
        <v>0.51699508869949962</v>
      </c>
      <c r="F6" s="81">
        <f>ИБР!V8</f>
        <v>1.2315266114140198</v>
      </c>
      <c r="G6" s="81">
        <f t="shared" si="2"/>
        <v>0.4198001763891191</v>
      </c>
      <c r="H6" s="81"/>
      <c r="I6" s="80">
        <f>$D$29*($H$29-G6)*F6*B6</f>
        <v>1678.3383818619773</v>
      </c>
      <c r="J6" s="81">
        <v>0.4</v>
      </c>
      <c r="K6" s="80">
        <f t="shared" si="3"/>
        <v>671.33535274479095</v>
      </c>
      <c r="L6" s="80">
        <f t="shared" si="4"/>
        <v>2604.6353527447909</v>
      </c>
      <c r="M6" s="80">
        <f t="shared" si="5"/>
        <v>2098.8197846452786</v>
      </c>
      <c r="N6" s="82">
        <f t="shared" si="6"/>
        <v>0.55434919378713099</v>
      </c>
      <c r="O6" s="83">
        <v>1156.7</v>
      </c>
      <c r="P6" s="84">
        <f>'за счет субвенций'!F4</f>
        <v>776.6</v>
      </c>
      <c r="Q6" s="85">
        <f t="shared" si="7"/>
        <v>2098.8197846452786</v>
      </c>
      <c r="R6" s="86" t="s">
        <v>6</v>
      </c>
      <c r="S6" s="80">
        <f>Q$29*(R$29-N6)*F6*B6</f>
        <v>2126.8041658435213</v>
      </c>
      <c r="T6" s="87" t="s">
        <v>6</v>
      </c>
      <c r="U6" s="80">
        <f>(T$29-K$29)*S6/S$29</f>
        <v>2329.339446103038</v>
      </c>
      <c r="V6" s="91">
        <f>K6+U6</f>
        <v>3000.6747988478292</v>
      </c>
      <c r="W6" s="81">
        <f t="shared" si="9"/>
        <v>1.0485619424066308</v>
      </c>
      <c r="X6" s="88">
        <f>'Расчёт коэф-в'!J6</f>
        <v>0</v>
      </c>
      <c r="Y6" s="92"/>
      <c r="Z6" s="93"/>
      <c r="AA6" s="90">
        <v>1979.9</v>
      </c>
      <c r="AB6" s="93"/>
      <c r="AC6" s="94">
        <f>AA6-V6</f>
        <v>-1020.7747988478291</v>
      </c>
      <c r="AD6" s="93"/>
      <c r="AE6" s="93"/>
      <c r="AF6" s="93"/>
      <c r="AG6" s="89">
        <v>1275.2</v>
      </c>
    </row>
    <row r="7" spans="1:33" s="89" customFormat="1" ht="39.75" customHeight="1">
      <c r="A7" s="78" t="s">
        <v>59</v>
      </c>
      <c r="B7" s="95">
        <v>1.198</v>
      </c>
      <c r="C7" s="80">
        <f>'Налоговый потенциал'!F7</f>
        <v>2123.3000000000002</v>
      </c>
      <c r="D7" s="80">
        <f t="shared" si="0"/>
        <v>1772.3706176961605</v>
      </c>
      <c r="E7" s="81">
        <f t="shared" si="1"/>
        <v>0.68867300674535425</v>
      </c>
      <c r="F7" s="81">
        <f>ИБР!V9</f>
        <v>1.2849118754304416</v>
      </c>
      <c r="G7" s="81">
        <f t="shared" si="2"/>
        <v>0.53596905742244061</v>
      </c>
      <c r="H7" s="81"/>
      <c r="I7" s="80">
        <f t="shared" ref="I7:I28" si="10">$D$29*($H$29-G7)*F7*B7</f>
        <v>1230.2022686642608</v>
      </c>
      <c r="J7" s="81">
        <v>0.4</v>
      </c>
      <c r="K7" s="80">
        <f t="shared" si="3"/>
        <v>492.08090746570434</v>
      </c>
      <c r="L7" s="80">
        <f t="shared" si="4"/>
        <v>2687.5809074657045</v>
      </c>
      <c r="M7" s="80">
        <f t="shared" si="5"/>
        <v>2243.3897391199539</v>
      </c>
      <c r="N7" s="82">
        <f t="shared" si="6"/>
        <v>0.6338871508538334</v>
      </c>
      <c r="O7" s="83">
        <v>1445.8</v>
      </c>
      <c r="P7" s="84">
        <f>'за счет субвенций'!F5</f>
        <v>749.7</v>
      </c>
      <c r="Q7" s="85">
        <f t="shared" si="7"/>
        <v>2243.3897391199539</v>
      </c>
      <c r="R7" s="86" t="s">
        <v>6</v>
      </c>
      <c r="S7" s="80">
        <f>Q$29*(R$29-N7)*F7*B7</f>
        <v>1759.7961198765213</v>
      </c>
      <c r="T7" s="87" t="s">
        <v>6</v>
      </c>
      <c r="U7" s="80">
        <f t="shared" ref="U7:U28" si="11">(T$29-K$29)*S7/S$29</f>
        <v>1927.3812723145879</v>
      </c>
      <c r="V7" s="96">
        <v>2419.4</v>
      </c>
      <c r="W7" s="81">
        <f t="shared" si="9"/>
        <v>1.0393077210435351</v>
      </c>
      <c r="X7" s="88">
        <f>'Расчёт коэф-в'!J7</f>
        <v>0</v>
      </c>
      <c r="Y7" s="92"/>
      <c r="Z7" s="93"/>
      <c r="AA7" s="90">
        <v>1680.7</v>
      </c>
      <c r="AB7" s="93"/>
      <c r="AC7" s="94">
        <f>AA7-V7</f>
        <v>-738.7</v>
      </c>
      <c r="AD7" s="93"/>
      <c r="AE7" s="93"/>
      <c r="AF7" s="93"/>
      <c r="AG7" s="89">
        <v>1267.3</v>
      </c>
    </row>
    <row r="8" spans="1:33" s="89" customFormat="1" ht="42.75" customHeight="1">
      <c r="A8" s="78" t="s">
        <v>60</v>
      </c>
      <c r="B8" s="95">
        <v>1.167</v>
      </c>
      <c r="C8" s="80">
        <f>'Налоговый потенциал'!F8</f>
        <v>1301.3</v>
      </c>
      <c r="D8" s="80">
        <f t="shared" si="0"/>
        <v>1115.0814053127676</v>
      </c>
      <c r="E8" s="81">
        <f>D8/D$29</f>
        <v>0.43327645837459106</v>
      </c>
      <c r="F8" s="81">
        <f>ИБР!V10</f>
        <v>1.6409335269998175</v>
      </c>
      <c r="G8" s="81">
        <f>E8/F8</f>
        <v>0.26404266306068302</v>
      </c>
      <c r="H8" s="81">
        <v>0.26400000000000001</v>
      </c>
      <c r="I8" s="80">
        <f>$D$29*($H$29-G8)*F8*B8</f>
        <v>2870.565399444326</v>
      </c>
      <c r="J8" s="81">
        <v>0.4</v>
      </c>
      <c r="K8" s="80">
        <f t="shared" si="3"/>
        <v>1148.2261597777303</v>
      </c>
      <c r="L8" s="80">
        <f t="shared" si="4"/>
        <v>2483.82615977773</v>
      </c>
      <c r="M8" s="80">
        <f t="shared" si="5"/>
        <v>2128.3857410263327</v>
      </c>
      <c r="N8" s="82">
        <f t="shared" si="6"/>
        <v>0.44770588021006408</v>
      </c>
      <c r="O8" s="83">
        <v>605.29999999999995</v>
      </c>
      <c r="P8" s="84">
        <f>'за счет субвенций'!F6</f>
        <v>730.3</v>
      </c>
      <c r="Q8" s="85">
        <f t="shared" si="7"/>
        <v>2128.3857410263327</v>
      </c>
      <c r="R8" s="86" t="s">
        <v>6</v>
      </c>
      <c r="S8" s="80">
        <f>Q$29*(R$29-N8)*F8*B8</f>
        <v>3302.5506536987918</v>
      </c>
      <c r="T8" s="87" t="s">
        <v>6</v>
      </c>
      <c r="U8" s="80">
        <f t="shared" si="11"/>
        <v>3617.0521169554459</v>
      </c>
      <c r="V8" s="91">
        <f t="shared" si="8"/>
        <v>4765.2782767331764</v>
      </c>
      <c r="W8" s="81">
        <f t="shared" si="9"/>
        <v>1.060952520735341</v>
      </c>
      <c r="X8" s="88">
        <f>'Расчёт коэф-в'!J8</f>
        <v>0</v>
      </c>
      <c r="Y8" s="92"/>
      <c r="Z8" s="93"/>
      <c r="AA8" s="90">
        <v>2216.8000000000002</v>
      </c>
      <c r="AB8" s="93"/>
      <c r="AC8" s="94">
        <f>AA8-V8</f>
        <v>-2548.4782767331762</v>
      </c>
      <c r="AD8" s="93"/>
      <c r="AE8" s="93"/>
      <c r="AF8" s="93"/>
      <c r="AG8" s="89">
        <v>1457.5</v>
      </c>
    </row>
    <row r="9" spans="1:33" s="89" customFormat="1" ht="43.5" customHeight="1">
      <c r="A9" s="78" t="s">
        <v>61</v>
      </c>
      <c r="B9" s="95">
        <v>2.8340000000000001</v>
      </c>
      <c r="C9" s="80">
        <f>'Налоговый потенциал'!F9</f>
        <v>6730.8</v>
      </c>
      <c r="D9" s="80">
        <f t="shared" si="0"/>
        <v>2375.0176429075514</v>
      </c>
      <c r="E9" s="81">
        <f t="shared" si="1"/>
        <v>0.92283776591855127</v>
      </c>
      <c r="F9" s="81">
        <f>ИБР!V11</f>
        <v>0.79754028822633949</v>
      </c>
      <c r="G9" s="81">
        <f t="shared" si="2"/>
        <v>1.1571048880437909</v>
      </c>
      <c r="H9" s="81"/>
      <c r="I9" s="80"/>
      <c r="J9" s="81">
        <v>0.4</v>
      </c>
      <c r="K9" s="80">
        <f t="shared" si="3"/>
        <v>0</v>
      </c>
      <c r="L9" s="80">
        <f t="shared" si="4"/>
        <v>7024.4</v>
      </c>
      <c r="M9" s="80">
        <f t="shared" si="5"/>
        <v>2478.6167960479884</v>
      </c>
      <c r="N9" s="82">
        <f t="shared" si="6"/>
        <v>1.1571048880437909</v>
      </c>
      <c r="O9" s="83">
        <v>5250.9</v>
      </c>
      <c r="P9" s="84">
        <f>'за счет субвенций'!F7</f>
        <v>1773.5</v>
      </c>
      <c r="Q9" s="85">
        <f t="shared" si="7"/>
        <v>2478.6167960479884</v>
      </c>
      <c r="R9" s="86" t="s">
        <v>6</v>
      </c>
      <c r="S9" s="80"/>
      <c r="T9" s="87" t="s">
        <v>6</v>
      </c>
      <c r="U9" s="80">
        <f t="shared" si="11"/>
        <v>0</v>
      </c>
      <c r="V9" s="91">
        <f>K9+U9</f>
        <v>0</v>
      </c>
      <c r="W9" s="81">
        <f t="shared" si="9"/>
        <v>1.1571048880437909</v>
      </c>
      <c r="X9" s="88">
        <f>'Расчёт коэф-в'!J9</f>
        <v>0</v>
      </c>
      <c r="AA9" s="90"/>
    </row>
    <row r="10" spans="1:33" s="89" customFormat="1" ht="54.75" customHeight="1">
      <c r="A10" s="78" t="s">
        <v>62</v>
      </c>
      <c r="B10" s="97">
        <v>1.825</v>
      </c>
      <c r="C10" s="80">
        <f>'Налоговый потенциал'!F10</f>
        <v>3667.2699999999995</v>
      </c>
      <c r="D10" s="80">
        <f t="shared" si="0"/>
        <v>2009.46301369863</v>
      </c>
      <c r="E10" s="81">
        <f t="shared" si="1"/>
        <v>0.78079771903815975</v>
      </c>
      <c r="F10" s="81">
        <f>ИБР!V12</f>
        <v>0.85436072015946496</v>
      </c>
      <c r="G10" s="81">
        <f t="shared" si="2"/>
        <v>0.91389702337020506</v>
      </c>
      <c r="H10" s="81"/>
      <c r="I10" s="80">
        <f>$D$29*($H$29-G10)*F10*B10</f>
        <v>-270.44959724606736</v>
      </c>
      <c r="J10" s="81">
        <v>0.4</v>
      </c>
      <c r="K10" s="80">
        <f t="shared" si="3"/>
        <v>-108.17983889842695</v>
      </c>
      <c r="L10" s="80">
        <f t="shared" si="4"/>
        <v>3576.8901611015726</v>
      </c>
      <c r="M10" s="80">
        <f t="shared" si="5"/>
        <v>1959.9398143022315</v>
      </c>
      <c r="N10" s="82">
        <f>G10+K10/(F10*B10*$M$29)</f>
        <v>0.89264507347888877</v>
      </c>
      <c r="O10" s="83">
        <v>2543</v>
      </c>
      <c r="P10" s="84">
        <f>'за счет субвенций'!F8</f>
        <v>1142.07</v>
      </c>
      <c r="Q10" s="85">
        <f>(O10+P10+ K10)/B10</f>
        <v>1959.9398143022315</v>
      </c>
      <c r="R10" s="86" t="s">
        <v>6</v>
      </c>
      <c r="S10" s="80">
        <f>Q$29*(R$29-N10)*F10*B10</f>
        <v>522.68898081880764</v>
      </c>
      <c r="T10" s="87"/>
      <c r="U10" s="80">
        <f t="shared" si="11"/>
        <v>572.46458353712922</v>
      </c>
      <c r="V10" s="91">
        <f>K10+U10</f>
        <v>464.28474463870225</v>
      </c>
      <c r="W10" s="81">
        <f t="shared" si="9"/>
        <v>1.0092563220634352</v>
      </c>
      <c r="X10" s="88">
        <f>'Расчёт коэф-в'!J10</f>
        <v>0</v>
      </c>
      <c r="AA10" s="90"/>
    </row>
    <row r="11" spans="1:33" s="89" customFormat="1" ht="26.25" hidden="1">
      <c r="A11" s="98"/>
      <c r="B11" s="99"/>
      <c r="C11" s="80"/>
      <c r="D11" s="80" t="e">
        <f t="shared" si="0"/>
        <v>#DIV/0!</v>
      </c>
      <c r="E11" s="81" t="e">
        <f t="shared" si="1"/>
        <v>#DIV/0!</v>
      </c>
      <c r="F11" s="81"/>
      <c r="G11" s="81" t="e">
        <f t="shared" si="2"/>
        <v>#DIV/0!</v>
      </c>
      <c r="H11" s="81"/>
      <c r="I11" s="80" t="e">
        <f t="shared" si="10"/>
        <v>#DIV/0!</v>
      </c>
      <c r="J11" s="81"/>
      <c r="K11" s="80" t="e">
        <f t="shared" si="3"/>
        <v>#DIV/0!</v>
      </c>
      <c r="L11" s="80" t="e">
        <f t="shared" ref="L11:L28" si="12">C11+K11</f>
        <v>#DIV/0!</v>
      </c>
      <c r="M11" s="80" t="e">
        <f t="shared" si="5"/>
        <v>#DIV/0!</v>
      </c>
      <c r="N11" s="82" t="e">
        <f t="shared" si="6"/>
        <v>#DIV/0!</v>
      </c>
      <c r="O11" s="85"/>
      <c r="P11" s="85"/>
      <c r="Q11" s="85" t="e">
        <f t="shared" si="7"/>
        <v>#DIV/0!</v>
      </c>
      <c r="R11" s="86" t="s">
        <v>6</v>
      </c>
      <c r="S11" s="80" t="e">
        <f t="shared" ref="S11:S28" si="13">Q$29*(R$29-N11)*F11*B11</f>
        <v>#DIV/0!</v>
      </c>
      <c r="T11" s="87" t="s">
        <v>6</v>
      </c>
      <c r="U11" s="80" t="e">
        <f t="shared" si="11"/>
        <v>#DIV/0!</v>
      </c>
      <c r="V11" s="80" t="e">
        <f t="shared" si="8"/>
        <v>#DIV/0!</v>
      </c>
      <c r="W11" s="81" t="e">
        <f t="shared" si="9"/>
        <v>#DIV/0!</v>
      </c>
      <c r="AA11" s="90"/>
    </row>
    <row r="12" spans="1:33" s="89" customFormat="1" ht="26.25" hidden="1">
      <c r="A12" s="98"/>
      <c r="B12" s="99"/>
      <c r="C12" s="80"/>
      <c r="D12" s="80" t="e">
        <f t="shared" si="0"/>
        <v>#DIV/0!</v>
      </c>
      <c r="E12" s="81" t="e">
        <f t="shared" si="1"/>
        <v>#DIV/0!</v>
      </c>
      <c r="F12" s="81"/>
      <c r="G12" s="81" t="e">
        <f t="shared" si="2"/>
        <v>#DIV/0!</v>
      </c>
      <c r="H12" s="81"/>
      <c r="I12" s="80" t="e">
        <f t="shared" si="10"/>
        <v>#DIV/0!</v>
      </c>
      <c r="J12" s="81"/>
      <c r="K12" s="80" t="e">
        <f t="shared" si="3"/>
        <v>#DIV/0!</v>
      </c>
      <c r="L12" s="80" t="e">
        <f t="shared" si="12"/>
        <v>#DIV/0!</v>
      </c>
      <c r="M12" s="80" t="e">
        <f t="shared" si="5"/>
        <v>#DIV/0!</v>
      </c>
      <c r="N12" s="82" t="e">
        <f t="shared" si="6"/>
        <v>#DIV/0!</v>
      </c>
      <c r="O12" s="85"/>
      <c r="P12" s="85"/>
      <c r="Q12" s="85" t="e">
        <f t="shared" si="7"/>
        <v>#DIV/0!</v>
      </c>
      <c r="R12" s="86" t="s">
        <v>6</v>
      </c>
      <c r="S12" s="80" t="e">
        <f t="shared" si="13"/>
        <v>#DIV/0!</v>
      </c>
      <c r="T12" s="87" t="s">
        <v>6</v>
      </c>
      <c r="U12" s="80" t="e">
        <f t="shared" si="11"/>
        <v>#DIV/0!</v>
      </c>
      <c r="V12" s="80" t="e">
        <f t="shared" si="8"/>
        <v>#DIV/0!</v>
      </c>
      <c r="W12" s="81" t="e">
        <f t="shared" si="9"/>
        <v>#DIV/0!</v>
      </c>
      <c r="AA12" s="90"/>
    </row>
    <row r="13" spans="1:33" s="89" customFormat="1" ht="26.25" hidden="1">
      <c r="A13" s="98"/>
      <c r="B13" s="99"/>
      <c r="C13" s="80"/>
      <c r="D13" s="80" t="e">
        <f t="shared" si="0"/>
        <v>#DIV/0!</v>
      </c>
      <c r="E13" s="81" t="e">
        <f t="shared" si="1"/>
        <v>#DIV/0!</v>
      </c>
      <c r="F13" s="81"/>
      <c r="G13" s="81" t="e">
        <f t="shared" si="2"/>
        <v>#DIV/0!</v>
      </c>
      <c r="H13" s="81"/>
      <c r="I13" s="80" t="e">
        <f t="shared" si="10"/>
        <v>#DIV/0!</v>
      </c>
      <c r="J13" s="81"/>
      <c r="K13" s="80" t="e">
        <f t="shared" si="3"/>
        <v>#DIV/0!</v>
      </c>
      <c r="L13" s="80" t="e">
        <f t="shared" si="12"/>
        <v>#DIV/0!</v>
      </c>
      <c r="M13" s="80" t="e">
        <f t="shared" si="5"/>
        <v>#DIV/0!</v>
      </c>
      <c r="N13" s="82" t="e">
        <f t="shared" si="6"/>
        <v>#DIV/0!</v>
      </c>
      <c r="O13" s="85"/>
      <c r="P13" s="85"/>
      <c r="Q13" s="85" t="e">
        <f t="shared" si="7"/>
        <v>#DIV/0!</v>
      </c>
      <c r="R13" s="86" t="s">
        <v>6</v>
      </c>
      <c r="S13" s="80" t="e">
        <f t="shared" si="13"/>
        <v>#DIV/0!</v>
      </c>
      <c r="T13" s="87" t="s">
        <v>6</v>
      </c>
      <c r="U13" s="80" t="e">
        <f t="shared" si="11"/>
        <v>#DIV/0!</v>
      </c>
      <c r="V13" s="80" t="e">
        <f t="shared" si="8"/>
        <v>#DIV/0!</v>
      </c>
      <c r="W13" s="81" t="e">
        <f t="shared" si="9"/>
        <v>#DIV/0!</v>
      </c>
      <c r="AA13" s="90"/>
    </row>
    <row r="14" spans="1:33" s="89" customFormat="1" ht="26.25" hidden="1">
      <c r="A14" s="98"/>
      <c r="B14" s="99"/>
      <c r="C14" s="80"/>
      <c r="D14" s="80" t="e">
        <f t="shared" si="0"/>
        <v>#DIV/0!</v>
      </c>
      <c r="E14" s="81" t="e">
        <f t="shared" si="1"/>
        <v>#DIV/0!</v>
      </c>
      <c r="F14" s="81"/>
      <c r="G14" s="81" t="e">
        <f t="shared" si="2"/>
        <v>#DIV/0!</v>
      </c>
      <c r="H14" s="81"/>
      <c r="I14" s="80" t="e">
        <f t="shared" si="10"/>
        <v>#DIV/0!</v>
      </c>
      <c r="J14" s="81"/>
      <c r="K14" s="80" t="e">
        <f t="shared" si="3"/>
        <v>#DIV/0!</v>
      </c>
      <c r="L14" s="80" t="e">
        <f t="shared" si="12"/>
        <v>#DIV/0!</v>
      </c>
      <c r="M14" s="80" t="e">
        <f t="shared" si="5"/>
        <v>#DIV/0!</v>
      </c>
      <c r="N14" s="82" t="e">
        <f t="shared" si="6"/>
        <v>#DIV/0!</v>
      </c>
      <c r="O14" s="85"/>
      <c r="P14" s="85"/>
      <c r="Q14" s="85" t="e">
        <f t="shared" si="7"/>
        <v>#DIV/0!</v>
      </c>
      <c r="R14" s="86" t="s">
        <v>6</v>
      </c>
      <c r="S14" s="80" t="e">
        <f t="shared" si="13"/>
        <v>#DIV/0!</v>
      </c>
      <c r="T14" s="87" t="s">
        <v>6</v>
      </c>
      <c r="U14" s="80" t="e">
        <f t="shared" si="11"/>
        <v>#DIV/0!</v>
      </c>
      <c r="V14" s="80" t="e">
        <f t="shared" si="8"/>
        <v>#DIV/0!</v>
      </c>
      <c r="W14" s="81" t="e">
        <f t="shared" si="9"/>
        <v>#DIV/0!</v>
      </c>
      <c r="AA14" s="90"/>
    </row>
    <row r="15" spans="1:33" s="89" customFormat="1" ht="26.25" hidden="1">
      <c r="A15" s="98"/>
      <c r="B15" s="99"/>
      <c r="C15" s="80"/>
      <c r="D15" s="80" t="e">
        <f t="shared" si="0"/>
        <v>#DIV/0!</v>
      </c>
      <c r="E15" s="81" t="e">
        <f t="shared" si="1"/>
        <v>#DIV/0!</v>
      </c>
      <c r="F15" s="81"/>
      <c r="G15" s="81" t="e">
        <f t="shared" si="2"/>
        <v>#DIV/0!</v>
      </c>
      <c r="H15" s="81"/>
      <c r="I15" s="80" t="e">
        <f t="shared" si="10"/>
        <v>#DIV/0!</v>
      </c>
      <c r="J15" s="81"/>
      <c r="K15" s="80" t="e">
        <f t="shared" si="3"/>
        <v>#DIV/0!</v>
      </c>
      <c r="L15" s="80" t="e">
        <f t="shared" si="12"/>
        <v>#DIV/0!</v>
      </c>
      <c r="M15" s="80" t="e">
        <f t="shared" si="5"/>
        <v>#DIV/0!</v>
      </c>
      <c r="N15" s="82" t="e">
        <f t="shared" si="6"/>
        <v>#DIV/0!</v>
      </c>
      <c r="O15" s="85"/>
      <c r="P15" s="85"/>
      <c r="Q15" s="85" t="e">
        <f t="shared" si="7"/>
        <v>#DIV/0!</v>
      </c>
      <c r="R15" s="86" t="s">
        <v>6</v>
      </c>
      <c r="S15" s="80" t="e">
        <f t="shared" si="13"/>
        <v>#DIV/0!</v>
      </c>
      <c r="T15" s="87" t="s">
        <v>6</v>
      </c>
      <c r="U15" s="80" t="e">
        <f t="shared" si="11"/>
        <v>#DIV/0!</v>
      </c>
      <c r="V15" s="80" t="e">
        <f t="shared" si="8"/>
        <v>#DIV/0!</v>
      </c>
      <c r="W15" s="81" t="e">
        <f t="shared" si="9"/>
        <v>#DIV/0!</v>
      </c>
      <c r="AA15" s="90"/>
    </row>
    <row r="16" spans="1:33" s="89" customFormat="1" ht="26.25" hidden="1">
      <c r="A16" s="98"/>
      <c r="B16" s="99"/>
      <c r="C16" s="80"/>
      <c r="D16" s="80" t="e">
        <f t="shared" si="0"/>
        <v>#DIV/0!</v>
      </c>
      <c r="E16" s="81" t="e">
        <f t="shared" si="1"/>
        <v>#DIV/0!</v>
      </c>
      <c r="F16" s="81"/>
      <c r="G16" s="81" t="e">
        <f t="shared" si="2"/>
        <v>#DIV/0!</v>
      </c>
      <c r="H16" s="81"/>
      <c r="I16" s="80" t="e">
        <f t="shared" si="10"/>
        <v>#DIV/0!</v>
      </c>
      <c r="J16" s="81"/>
      <c r="K16" s="80" t="e">
        <f t="shared" si="3"/>
        <v>#DIV/0!</v>
      </c>
      <c r="L16" s="80" t="e">
        <f t="shared" si="12"/>
        <v>#DIV/0!</v>
      </c>
      <c r="M16" s="80" t="e">
        <f t="shared" si="5"/>
        <v>#DIV/0!</v>
      </c>
      <c r="N16" s="82" t="e">
        <f t="shared" si="6"/>
        <v>#DIV/0!</v>
      </c>
      <c r="O16" s="85"/>
      <c r="P16" s="85"/>
      <c r="Q16" s="85" t="e">
        <f t="shared" si="7"/>
        <v>#DIV/0!</v>
      </c>
      <c r="R16" s="86" t="s">
        <v>6</v>
      </c>
      <c r="S16" s="80" t="e">
        <f t="shared" si="13"/>
        <v>#DIV/0!</v>
      </c>
      <c r="T16" s="87" t="s">
        <v>6</v>
      </c>
      <c r="U16" s="80" t="e">
        <f t="shared" si="11"/>
        <v>#DIV/0!</v>
      </c>
      <c r="V16" s="80" t="e">
        <f t="shared" si="8"/>
        <v>#DIV/0!</v>
      </c>
      <c r="W16" s="81" t="e">
        <f t="shared" si="9"/>
        <v>#DIV/0!</v>
      </c>
      <c r="AA16" s="90"/>
    </row>
    <row r="17" spans="1:29" s="89" customFormat="1" ht="26.25" hidden="1">
      <c r="A17" s="98"/>
      <c r="B17" s="99"/>
      <c r="C17" s="80"/>
      <c r="D17" s="80" t="e">
        <f t="shared" si="0"/>
        <v>#DIV/0!</v>
      </c>
      <c r="E17" s="81" t="e">
        <f t="shared" si="1"/>
        <v>#DIV/0!</v>
      </c>
      <c r="F17" s="81"/>
      <c r="G17" s="81" t="e">
        <f t="shared" si="2"/>
        <v>#DIV/0!</v>
      </c>
      <c r="H17" s="81"/>
      <c r="I17" s="80" t="e">
        <f t="shared" si="10"/>
        <v>#DIV/0!</v>
      </c>
      <c r="J17" s="81"/>
      <c r="K17" s="80" t="e">
        <f t="shared" si="3"/>
        <v>#DIV/0!</v>
      </c>
      <c r="L17" s="80" t="e">
        <f t="shared" si="12"/>
        <v>#DIV/0!</v>
      </c>
      <c r="M17" s="80" t="e">
        <f t="shared" si="5"/>
        <v>#DIV/0!</v>
      </c>
      <c r="N17" s="82" t="e">
        <f t="shared" si="6"/>
        <v>#DIV/0!</v>
      </c>
      <c r="O17" s="85"/>
      <c r="P17" s="85"/>
      <c r="Q17" s="85" t="e">
        <f t="shared" si="7"/>
        <v>#DIV/0!</v>
      </c>
      <c r="R17" s="86" t="s">
        <v>6</v>
      </c>
      <c r="S17" s="80" t="e">
        <f t="shared" si="13"/>
        <v>#DIV/0!</v>
      </c>
      <c r="T17" s="87" t="s">
        <v>6</v>
      </c>
      <c r="U17" s="80" t="e">
        <f t="shared" si="11"/>
        <v>#DIV/0!</v>
      </c>
      <c r="V17" s="80" t="e">
        <f t="shared" si="8"/>
        <v>#DIV/0!</v>
      </c>
      <c r="W17" s="81" t="e">
        <f t="shared" si="9"/>
        <v>#DIV/0!</v>
      </c>
      <c r="AA17" s="90"/>
    </row>
    <row r="18" spans="1:29" s="89" customFormat="1" ht="26.25" hidden="1">
      <c r="A18" s="98"/>
      <c r="B18" s="99"/>
      <c r="C18" s="80"/>
      <c r="D18" s="80" t="e">
        <f t="shared" si="0"/>
        <v>#DIV/0!</v>
      </c>
      <c r="E18" s="81" t="e">
        <f t="shared" si="1"/>
        <v>#DIV/0!</v>
      </c>
      <c r="F18" s="81"/>
      <c r="G18" s="81" t="e">
        <f t="shared" si="2"/>
        <v>#DIV/0!</v>
      </c>
      <c r="H18" s="81"/>
      <c r="I18" s="80" t="e">
        <f t="shared" si="10"/>
        <v>#DIV/0!</v>
      </c>
      <c r="J18" s="81"/>
      <c r="K18" s="80" t="e">
        <f t="shared" si="3"/>
        <v>#DIV/0!</v>
      </c>
      <c r="L18" s="80" t="e">
        <f t="shared" si="12"/>
        <v>#DIV/0!</v>
      </c>
      <c r="M18" s="80" t="e">
        <f t="shared" si="5"/>
        <v>#DIV/0!</v>
      </c>
      <c r="N18" s="82" t="e">
        <f t="shared" si="6"/>
        <v>#DIV/0!</v>
      </c>
      <c r="O18" s="85"/>
      <c r="P18" s="85"/>
      <c r="Q18" s="85" t="e">
        <f t="shared" si="7"/>
        <v>#DIV/0!</v>
      </c>
      <c r="R18" s="86" t="s">
        <v>6</v>
      </c>
      <c r="S18" s="80" t="e">
        <f t="shared" si="13"/>
        <v>#DIV/0!</v>
      </c>
      <c r="T18" s="87" t="s">
        <v>6</v>
      </c>
      <c r="U18" s="80" t="e">
        <f t="shared" si="11"/>
        <v>#DIV/0!</v>
      </c>
      <c r="V18" s="80" t="e">
        <f t="shared" si="8"/>
        <v>#DIV/0!</v>
      </c>
      <c r="W18" s="81" t="e">
        <f t="shared" si="9"/>
        <v>#DIV/0!</v>
      </c>
      <c r="AA18" s="90"/>
    </row>
    <row r="19" spans="1:29" s="89" customFormat="1" ht="26.25" hidden="1">
      <c r="A19" s="98"/>
      <c r="B19" s="99"/>
      <c r="C19" s="80"/>
      <c r="D19" s="80" t="e">
        <f t="shared" si="0"/>
        <v>#DIV/0!</v>
      </c>
      <c r="E19" s="81" t="e">
        <f t="shared" si="1"/>
        <v>#DIV/0!</v>
      </c>
      <c r="F19" s="81"/>
      <c r="G19" s="81" t="e">
        <f t="shared" si="2"/>
        <v>#DIV/0!</v>
      </c>
      <c r="H19" s="81"/>
      <c r="I19" s="80" t="e">
        <f t="shared" si="10"/>
        <v>#DIV/0!</v>
      </c>
      <c r="J19" s="81"/>
      <c r="K19" s="80" t="e">
        <f t="shared" si="3"/>
        <v>#DIV/0!</v>
      </c>
      <c r="L19" s="80" t="e">
        <f t="shared" si="12"/>
        <v>#DIV/0!</v>
      </c>
      <c r="M19" s="80" t="e">
        <f t="shared" si="5"/>
        <v>#DIV/0!</v>
      </c>
      <c r="N19" s="82" t="e">
        <f t="shared" si="6"/>
        <v>#DIV/0!</v>
      </c>
      <c r="O19" s="85"/>
      <c r="P19" s="85"/>
      <c r="Q19" s="85" t="e">
        <f t="shared" si="7"/>
        <v>#DIV/0!</v>
      </c>
      <c r="R19" s="86" t="s">
        <v>6</v>
      </c>
      <c r="S19" s="80" t="e">
        <f t="shared" si="13"/>
        <v>#DIV/0!</v>
      </c>
      <c r="T19" s="87" t="s">
        <v>6</v>
      </c>
      <c r="U19" s="80" t="e">
        <f t="shared" si="11"/>
        <v>#DIV/0!</v>
      </c>
      <c r="V19" s="80" t="e">
        <f t="shared" si="8"/>
        <v>#DIV/0!</v>
      </c>
      <c r="W19" s="81" t="e">
        <f t="shared" si="9"/>
        <v>#DIV/0!</v>
      </c>
      <c r="AA19" s="90"/>
    </row>
    <row r="20" spans="1:29" s="89" customFormat="1" ht="26.25" hidden="1">
      <c r="A20" s="98"/>
      <c r="B20" s="99"/>
      <c r="C20" s="80"/>
      <c r="D20" s="80" t="e">
        <f t="shared" si="0"/>
        <v>#DIV/0!</v>
      </c>
      <c r="E20" s="81" t="e">
        <f t="shared" si="1"/>
        <v>#DIV/0!</v>
      </c>
      <c r="F20" s="81"/>
      <c r="G20" s="81" t="e">
        <f t="shared" si="2"/>
        <v>#DIV/0!</v>
      </c>
      <c r="H20" s="81"/>
      <c r="I20" s="80" t="e">
        <f t="shared" si="10"/>
        <v>#DIV/0!</v>
      </c>
      <c r="J20" s="81"/>
      <c r="K20" s="80" t="e">
        <f t="shared" si="3"/>
        <v>#DIV/0!</v>
      </c>
      <c r="L20" s="80" t="e">
        <f t="shared" si="12"/>
        <v>#DIV/0!</v>
      </c>
      <c r="M20" s="80" t="e">
        <f t="shared" si="5"/>
        <v>#DIV/0!</v>
      </c>
      <c r="N20" s="82" t="e">
        <f t="shared" si="6"/>
        <v>#DIV/0!</v>
      </c>
      <c r="O20" s="85"/>
      <c r="P20" s="85"/>
      <c r="Q20" s="85" t="e">
        <f t="shared" si="7"/>
        <v>#DIV/0!</v>
      </c>
      <c r="R20" s="86" t="s">
        <v>6</v>
      </c>
      <c r="S20" s="80" t="e">
        <f t="shared" si="13"/>
        <v>#DIV/0!</v>
      </c>
      <c r="T20" s="87" t="s">
        <v>6</v>
      </c>
      <c r="U20" s="80" t="e">
        <f t="shared" si="11"/>
        <v>#DIV/0!</v>
      </c>
      <c r="V20" s="80" t="e">
        <f t="shared" si="8"/>
        <v>#DIV/0!</v>
      </c>
      <c r="W20" s="81" t="e">
        <f t="shared" si="9"/>
        <v>#DIV/0!</v>
      </c>
      <c r="AA20" s="90"/>
    </row>
    <row r="21" spans="1:29" s="89" customFormat="1" ht="26.25" hidden="1">
      <c r="A21" s="98"/>
      <c r="B21" s="99"/>
      <c r="C21" s="80"/>
      <c r="D21" s="80" t="e">
        <f t="shared" si="0"/>
        <v>#DIV/0!</v>
      </c>
      <c r="E21" s="81" t="e">
        <f t="shared" si="1"/>
        <v>#DIV/0!</v>
      </c>
      <c r="F21" s="81"/>
      <c r="G21" s="81" t="e">
        <f t="shared" si="2"/>
        <v>#DIV/0!</v>
      </c>
      <c r="H21" s="81"/>
      <c r="I21" s="80" t="e">
        <f t="shared" si="10"/>
        <v>#DIV/0!</v>
      </c>
      <c r="J21" s="81"/>
      <c r="K21" s="80" t="e">
        <f t="shared" si="3"/>
        <v>#DIV/0!</v>
      </c>
      <c r="L21" s="80" t="e">
        <f t="shared" si="12"/>
        <v>#DIV/0!</v>
      </c>
      <c r="M21" s="80" t="e">
        <f t="shared" si="5"/>
        <v>#DIV/0!</v>
      </c>
      <c r="N21" s="82" t="e">
        <f t="shared" si="6"/>
        <v>#DIV/0!</v>
      </c>
      <c r="O21" s="85"/>
      <c r="P21" s="85"/>
      <c r="Q21" s="85" t="e">
        <f t="shared" si="7"/>
        <v>#DIV/0!</v>
      </c>
      <c r="R21" s="86" t="s">
        <v>6</v>
      </c>
      <c r="S21" s="80" t="e">
        <f t="shared" si="13"/>
        <v>#DIV/0!</v>
      </c>
      <c r="T21" s="87" t="s">
        <v>6</v>
      </c>
      <c r="U21" s="80" t="e">
        <f t="shared" si="11"/>
        <v>#DIV/0!</v>
      </c>
      <c r="V21" s="80" t="e">
        <f t="shared" si="8"/>
        <v>#DIV/0!</v>
      </c>
      <c r="W21" s="81" t="e">
        <f t="shared" si="9"/>
        <v>#DIV/0!</v>
      </c>
      <c r="AA21" s="90"/>
    </row>
    <row r="22" spans="1:29" s="89" customFormat="1" ht="26.25" hidden="1">
      <c r="A22" s="98"/>
      <c r="B22" s="99"/>
      <c r="C22" s="80"/>
      <c r="D22" s="80" t="e">
        <f t="shared" si="0"/>
        <v>#DIV/0!</v>
      </c>
      <c r="E22" s="81" t="e">
        <f t="shared" si="1"/>
        <v>#DIV/0!</v>
      </c>
      <c r="F22" s="81"/>
      <c r="G22" s="81" t="e">
        <f t="shared" si="2"/>
        <v>#DIV/0!</v>
      </c>
      <c r="H22" s="81"/>
      <c r="I22" s="80" t="e">
        <f t="shared" si="10"/>
        <v>#DIV/0!</v>
      </c>
      <c r="J22" s="81"/>
      <c r="K22" s="80" t="e">
        <f t="shared" si="3"/>
        <v>#DIV/0!</v>
      </c>
      <c r="L22" s="80" t="e">
        <f t="shared" si="12"/>
        <v>#DIV/0!</v>
      </c>
      <c r="M22" s="80" t="e">
        <f t="shared" si="5"/>
        <v>#DIV/0!</v>
      </c>
      <c r="N22" s="82" t="e">
        <f t="shared" si="6"/>
        <v>#DIV/0!</v>
      </c>
      <c r="O22" s="85"/>
      <c r="P22" s="85"/>
      <c r="Q22" s="85" t="e">
        <f t="shared" si="7"/>
        <v>#DIV/0!</v>
      </c>
      <c r="R22" s="86" t="s">
        <v>6</v>
      </c>
      <c r="S22" s="80" t="e">
        <f t="shared" si="13"/>
        <v>#DIV/0!</v>
      </c>
      <c r="T22" s="87" t="s">
        <v>6</v>
      </c>
      <c r="U22" s="80" t="e">
        <f t="shared" si="11"/>
        <v>#DIV/0!</v>
      </c>
      <c r="V22" s="80" t="e">
        <f t="shared" si="8"/>
        <v>#DIV/0!</v>
      </c>
      <c r="W22" s="81" t="e">
        <f t="shared" si="9"/>
        <v>#DIV/0!</v>
      </c>
      <c r="AA22" s="90"/>
    </row>
    <row r="23" spans="1:29" s="89" customFormat="1" ht="26.25" hidden="1">
      <c r="A23" s="98"/>
      <c r="B23" s="99"/>
      <c r="C23" s="80"/>
      <c r="D23" s="80" t="e">
        <f t="shared" si="0"/>
        <v>#DIV/0!</v>
      </c>
      <c r="E23" s="81" t="e">
        <f t="shared" si="1"/>
        <v>#DIV/0!</v>
      </c>
      <c r="F23" s="81"/>
      <c r="G23" s="81" t="e">
        <f t="shared" si="2"/>
        <v>#DIV/0!</v>
      </c>
      <c r="H23" s="81"/>
      <c r="I23" s="80" t="e">
        <f t="shared" si="10"/>
        <v>#DIV/0!</v>
      </c>
      <c r="J23" s="81"/>
      <c r="K23" s="80" t="e">
        <f t="shared" si="3"/>
        <v>#DIV/0!</v>
      </c>
      <c r="L23" s="80" t="e">
        <f t="shared" si="12"/>
        <v>#DIV/0!</v>
      </c>
      <c r="M23" s="80" t="e">
        <f t="shared" si="5"/>
        <v>#DIV/0!</v>
      </c>
      <c r="N23" s="82" t="e">
        <f t="shared" si="6"/>
        <v>#DIV/0!</v>
      </c>
      <c r="O23" s="85"/>
      <c r="P23" s="85"/>
      <c r="Q23" s="85" t="e">
        <f t="shared" si="7"/>
        <v>#DIV/0!</v>
      </c>
      <c r="R23" s="86" t="s">
        <v>6</v>
      </c>
      <c r="S23" s="80" t="e">
        <f t="shared" si="13"/>
        <v>#DIV/0!</v>
      </c>
      <c r="T23" s="87" t="s">
        <v>6</v>
      </c>
      <c r="U23" s="80" t="e">
        <f t="shared" si="11"/>
        <v>#DIV/0!</v>
      </c>
      <c r="V23" s="80" t="e">
        <f t="shared" si="8"/>
        <v>#DIV/0!</v>
      </c>
      <c r="W23" s="81" t="e">
        <f t="shared" si="9"/>
        <v>#DIV/0!</v>
      </c>
      <c r="AA23" s="90"/>
    </row>
    <row r="24" spans="1:29" s="89" customFormat="1" ht="26.25" hidden="1">
      <c r="A24" s="98"/>
      <c r="B24" s="99"/>
      <c r="C24" s="80"/>
      <c r="D24" s="80" t="e">
        <f t="shared" si="0"/>
        <v>#DIV/0!</v>
      </c>
      <c r="E24" s="81" t="e">
        <f t="shared" si="1"/>
        <v>#DIV/0!</v>
      </c>
      <c r="F24" s="81"/>
      <c r="G24" s="81" t="e">
        <f t="shared" si="2"/>
        <v>#DIV/0!</v>
      </c>
      <c r="H24" s="81"/>
      <c r="I24" s="80" t="e">
        <f t="shared" si="10"/>
        <v>#DIV/0!</v>
      </c>
      <c r="J24" s="81"/>
      <c r="K24" s="80" t="e">
        <f t="shared" si="3"/>
        <v>#DIV/0!</v>
      </c>
      <c r="L24" s="80" t="e">
        <f t="shared" si="12"/>
        <v>#DIV/0!</v>
      </c>
      <c r="M24" s="80" t="e">
        <f t="shared" si="5"/>
        <v>#DIV/0!</v>
      </c>
      <c r="N24" s="82" t="e">
        <f t="shared" si="6"/>
        <v>#DIV/0!</v>
      </c>
      <c r="O24" s="85"/>
      <c r="P24" s="85"/>
      <c r="Q24" s="85" t="e">
        <f t="shared" si="7"/>
        <v>#DIV/0!</v>
      </c>
      <c r="R24" s="86" t="s">
        <v>6</v>
      </c>
      <c r="S24" s="80" t="e">
        <f t="shared" si="13"/>
        <v>#DIV/0!</v>
      </c>
      <c r="T24" s="87" t="s">
        <v>6</v>
      </c>
      <c r="U24" s="80" t="e">
        <f t="shared" si="11"/>
        <v>#DIV/0!</v>
      </c>
      <c r="V24" s="80" t="e">
        <f t="shared" si="8"/>
        <v>#DIV/0!</v>
      </c>
      <c r="W24" s="81" t="e">
        <f t="shared" si="9"/>
        <v>#DIV/0!</v>
      </c>
      <c r="AA24" s="90"/>
    </row>
    <row r="25" spans="1:29" s="89" customFormat="1" ht="26.25" hidden="1">
      <c r="A25" s="98"/>
      <c r="B25" s="99"/>
      <c r="C25" s="80"/>
      <c r="D25" s="80" t="e">
        <f t="shared" si="0"/>
        <v>#DIV/0!</v>
      </c>
      <c r="E25" s="81" t="e">
        <f t="shared" si="1"/>
        <v>#DIV/0!</v>
      </c>
      <c r="F25" s="81"/>
      <c r="G25" s="81" t="e">
        <f t="shared" si="2"/>
        <v>#DIV/0!</v>
      </c>
      <c r="H25" s="81"/>
      <c r="I25" s="80" t="e">
        <f t="shared" si="10"/>
        <v>#DIV/0!</v>
      </c>
      <c r="J25" s="81"/>
      <c r="K25" s="80" t="e">
        <f t="shared" si="3"/>
        <v>#DIV/0!</v>
      </c>
      <c r="L25" s="80" t="e">
        <f t="shared" si="12"/>
        <v>#DIV/0!</v>
      </c>
      <c r="M25" s="80" t="e">
        <f t="shared" si="5"/>
        <v>#DIV/0!</v>
      </c>
      <c r="N25" s="82" t="e">
        <f t="shared" si="6"/>
        <v>#DIV/0!</v>
      </c>
      <c r="O25" s="85"/>
      <c r="P25" s="85"/>
      <c r="Q25" s="85" t="e">
        <f t="shared" si="7"/>
        <v>#DIV/0!</v>
      </c>
      <c r="R25" s="86" t="s">
        <v>6</v>
      </c>
      <c r="S25" s="80" t="e">
        <f t="shared" si="13"/>
        <v>#DIV/0!</v>
      </c>
      <c r="T25" s="87" t="s">
        <v>6</v>
      </c>
      <c r="U25" s="80" t="e">
        <f t="shared" si="11"/>
        <v>#DIV/0!</v>
      </c>
      <c r="V25" s="80" t="e">
        <f t="shared" si="8"/>
        <v>#DIV/0!</v>
      </c>
      <c r="W25" s="81" t="e">
        <f t="shared" si="9"/>
        <v>#DIV/0!</v>
      </c>
      <c r="AA25" s="90"/>
    </row>
    <row r="26" spans="1:29" s="89" customFormat="1" ht="26.25" hidden="1">
      <c r="A26" s="98"/>
      <c r="B26" s="99"/>
      <c r="C26" s="80"/>
      <c r="D26" s="80" t="e">
        <f t="shared" si="0"/>
        <v>#DIV/0!</v>
      </c>
      <c r="E26" s="81" t="e">
        <f t="shared" si="1"/>
        <v>#DIV/0!</v>
      </c>
      <c r="F26" s="81"/>
      <c r="G26" s="81" t="e">
        <f t="shared" si="2"/>
        <v>#DIV/0!</v>
      </c>
      <c r="H26" s="81"/>
      <c r="I26" s="80" t="e">
        <f t="shared" si="10"/>
        <v>#DIV/0!</v>
      </c>
      <c r="J26" s="81"/>
      <c r="K26" s="80" t="e">
        <f t="shared" si="3"/>
        <v>#DIV/0!</v>
      </c>
      <c r="L26" s="80" t="e">
        <f t="shared" si="12"/>
        <v>#DIV/0!</v>
      </c>
      <c r="M26" s="80" t="e">
        <f t="shared" si="5"/>
        <v>#DIV/0!</v>
      </c>
      <c r="N26" s="82" t="e">
        <f t="shared" si="6"/>
        <v>#DIV/0!</v>
      </c>
      <c r="O26" s="85"/>
      <c r="P26" s="85"/>
      <c r="Q26" s="85" t="e">
        <f t="shared" si="7"/>
        <v>#DIV/0!</v>
      </c>
      <c r="R26" s="86" t="s">
        <v>6</v>
      </c>
      <c r="S26" s="80" t="e">
        <f t="shared" si="13"/>
        <v>#DIV/0!</v>
      </c>
      <c r="T26" s="87" t="s">
        <v>6</v>
      </c>
      <c r="U26" s="80" t="e">
        <f t="shared" si="11"/>
        <v>#DIV/0!</v>
      </c>
      <c r="V26" s="80" t="e">
        <f t="shared" si="8"/>
        <v>#DIV/0!</v>
      </c>
      <c r="W26" s="81" t="e">
        <f t="shared" si="9"/>
        <v>#DIV/0!</v>
      </c>
      <c r="AA26" s="90"/>
    </row>
    <row r="27" spans="1:29" s="89" customFormat="1" ht="26.25" hidden="1">
      <c r="A27" s="98"/>
      <c r="B27" s="99"/>
      <c r="C27" s="80"/>
      <c r="D27" s="80" t="e">
        <f t="shared" si="0"/>
        <v>#DIV/0!</v>
      </c>
      <c r="E27" s="81" t="e">
        <f t="shared" si="1"/>
        <v>#DIV/0!</v>
      </c>
      <c r="F27" s="81"/>
      <c r="G27" s="81" t="e">
        <f t="shared" si="2"/>
        <v>#DIV/0!</v>
      </c>
      <c r="H27" s="81"/>
      <c r="I27" s="80" t="e">
        <f t="shared" si="10"/>
        <v>#DIV/0!</v>
      </c>
      <c r="J27" s="81"/>
      <c r="K27" s="80" t="e">
        <f t="shared" si="3"/>
        <v>#DIV/0!</v>
      </c>
      <c r="L27" s="80" t="e">
        <f t="shared" si="12"/>
        <v>#DIV/0!</v>
      </c>
      <c r="M27" s="80" t="e">
        <f t="shared" si="5"/>
        <v>#DIV/0!</v>
      </c>
      <c r="N27" s="82" t="e">
        <f t="shared" si="6"/>
        <v>#DIV/0!</v>
      </c>
      <c r="O27" s="85"/>
      <c r="P27" s="85"/>
      <c r="Q27" s="85" t="e">
        <f t="shared" si="7"/>
        <v>#DIV/0!</v>
      </c>
      <c r="R27" s="86" t="s">
        <v>6</v>
      </c>
      <c r="S27" s="80" t="e">
        <f t="shared" si="13"/>
        <v>#DIV/0!</v>
      </c>
      <c r="T27" s="87" t="s">
        <v>6</v>
      </c>
      <c r="U27" s="80" t="e">
        <f t="shared" si="11"/>
        <v>#DIV/0!</v>
      </c>
      <c r="V27" s="80" t="e">
        <f t="shared" si="8"/>
        <v>#DIV/0!</v>
      </c>
      <c r="W27" s="81" t="e">
        <f t="shared" si="9"/>
        <v>#DIV/0!</v>
      </c>
      <c r="AA27" s="90"/>
    </row>
    <row r="28" spans="1:29" s="89" customFormat="1" ht="26.25" hidden="1">
      <c r="A28" s="98"/>
      <c r="B28" s="99"/>
      <c r="C28" s="80"/>
      <c r="D28" s="80" t="e">
        <f t="shared" si="0"/>
        <v>#DIV/0!</v>
      </c>
      <c r="E28" s="81" t="e">
        <f t="shared" si="1"/>
        <v>#DIV/0!</v>
      </c>
      <c r="F28" s="81"/>
      <c r="G28" s="81" t="e">
        <f t="shared" si="2"/>
        <v>#DIV/0!</v>
      </c>
      <c r="H28" s="81"/>
      <c r="I28" s="80" t="e">
        <f t="shared" si="10"/>
        <v>#DIV/0!</v>
      </c>
      <c r="J28" s="81"/>
      <c r="K28" s="80" t="e">
        <f t="shared" si="3"/>
        <v>#DIV/0!</v>
      </c>
      <c r="L28" s="80" t="e">
        <f t="shared" si="12"/>
        <v>#DIV/0!</v>
      </c>
      <c r="M28" s="80" t="e">
        <f t="shared" si="5"/>
        <v>#DIV/0!</v>
      </c>
      <c r="N28" s="82" t="e">
        <f t="shared" si="6"/>
        <v>#DIV/0!</v>
      </c>
      <c r="O28" s="85"/>
      <c r="P28" s="85"/>
      <c r="Q28" s="85" t="e">
        <f t="shared" si="7"/>
        <v>#DIV/0!</v>
      </c>
      <c r="R28" s="86" t="s">
        <v>6</v>
      </c>
      <c r="S28" s="80" t="e">
        <f t="shared" si="13"/>
        <v>#DIV/0!</v>
      </c>
      <c r="T28" s="87" t="s">
        <v>6</v>
      </c>
      <c r="U28" s="80" t="e">
        <f t="shared" si="11"/>
        <v>#DIV/0!</v>
      </c>
      <c r="V28" s="80" t="e">
        <f t="shared" si="8"/>
        <v>#DIV/0!</v>
      </c>
      <c r="W28" s="81" t="e">
        <f t="shared" si="9"/>
        <v>#DIV/0!</v>
      </c>
      <c r="AA28" s="90"/>
    </row>
    <row r="29" spans="1:29" s="107" customFormat="1" ht="55.5" customHeight="1">
      <c r="A29" s="100" t="s">
        <v>20</v>
      </c>
      <c r="B29" s="101">
        <f>SUM(B5:B28)</f>
        <v>15.507</v>
      </c>
      <c r="C29" s="102">
        <f>SUM(C5:C28)</f>
        <v>39908.854999999996</v>
      </c>
      <c r="D29" s="102">
        <f>C29/B29</f>
        <v>2573.6025665828333</v>
      </c>
      <c r="E29" s="103">
        <f>D29/D29</f>
        <v>1</v>
      </c>
      <c r="F29" s="103">
        <v>1</v>
      </c>
      <c r="G29" s="103">
        <f>E29/F29</f>
        <v>1</v>
      </c>
      <c r="H29" s="103">
        <f>SUM(H5:H28)/2</f>
        <v>0.84650000000000003</v>
      </c>
      <c r="I29" s="102">
        <f>SUM(I5:I10)</f>
        <v>5508.6564527244964</v>
      </c>
      <c r="J29" s="103">
        <v>0.4</v>
      </c>
      <c r="K29" s="102">
        <f>SUM(K5:K10)</f>
        <v>2203.4625810897987</v>
      </c>
      <c r="L29" s="102">
        <f>SUM(L5:L10)</f>
        <v>50625.717581089812</v>
      </c>
      <c r="M29" s="102">
        <f>L29/B29</f>
        <v>3264.7009467395251</v>
      </c>
      <c r="N29" s="104">
        <v>1</v>
      </c>
      <c r="O29" s="105">
        <f>SUM(O5:O28)</f>
        <v>38718.1</v>
      </c>
      <c r="P29" s="106">
        <f>SUM(P5:P28)</f>
        <v>9704.1549999999988</v>
      </c>
      <c r="Q29" s="105">
        <f>(O29+P29)/B29</f>
        <v>3122.6062423421681</v>
      </c>
      <c r="R29" s="105">
        <v>1</v>
      </c>
      <c r="S29" s="102">
        <f>SUM(S5:S10)</f>
        <v>7711.8399202376422</v>
      </c>
      <c r="T29" s="102">
        <v>10649.7</v>
      </c>
      <c r="U29" s="102">
        <f>SUM(U5:U10)</f>
        <v>8446.2374189102011</v>
      </c>
      <c r="V29" s="80">
        <f t="shared" si="8"/>
        <v>10649.7</v>
      </c>
      <c r="W29" s="102">
        <f>SUM(W5:W10)/6</f>
        <v>1.1240709074951267</v>
      </c>
      <c r="AA29" s="90"/>
      <c r="AC29" s="108">
        <f>AC6+AC7+AC8</f>
        <v>-4307.9530755810056</v>
      </c>
    </row>
    <row r="30" spans="1:29" s="93" customFormat="1" ht="26.25">
      <c r="S30" s="109"/>
      <c r="T30" s="109"/>
    </row>
    <row r="31" spans="1:29" s="93" customFormat="1" ht="26.25">
      <c r="G31" s="110"/>
      <c r="K31" s="110"/>
    </row>
    <row r="32" spans="1:29" s="93" customFormat="1" ht="150.75" hidden="1" thickBot="1">
      <c r="A32" s="111"/>
      <c r="B32" s="112" t="s">
        <v>21</v>
      </c>
      <c r="C32" s="112" t="s">
        <v>22</v>
      </c>
      <c r="G32" s="110"/>
      <c r="H32" s="110"/>
      <c r="N32" s="110"/>
      <c r="O32" s="110"/>
      <c r="P32" s="110" t="s">
        <v>21</v>
      </c>
      <c r="Q32" s="113" t="s">
        <v>22</v>
      </c>
      <c r="R32" s="110"/>
      <c r="W32" s="110"/>
    </row>
    <row r="33" spans="7:23" s="114" customFormat="1" ht="26.25">
      <c r="G33" s="115"/>
      <c r="H33" s="115"/>
      <c r="N33" s="115"/>
      <c r="O33" s="115"/>
      <c r="P33" s="115"/>
      <c r="Q33" s="115"/>
      <c r="R33" s="115"/>
      <c r="W33" s="115"/>
    </row>
    <row r="34" spans="7:23" s="114" customFormat="1" ht="26.25"/>
  </sheetData>
  <mergeCells count="1">
    <mergeCell ref="X4:AB4"/>
  </mergeCells>
  <phoneticPr fontId="0" type="noConversion"/>
  <pageMargins left="0.39370078740157483" right="0.39370078740157483" top="0.74803149606299213" bottom="0.74803149606299213" header="0.31496062992125984" footer="0.31496062992125984"/>
  <pageSetup paperSize="9" scale="37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G18"/>
  <sheetViews>
    <sheetView workbookViewId="0">
      <selection activeCell="B3" sqref="B3"/>
    </sheetView>
  </sheetViews>
  <sheetFormatPr defaultColWidth="9.140625" defaultRowHeight="15"/>
  <cols>
    <col min="1" max="1" width="22.7109375" style="11" bestFit="1" customWidth="1"/>
    <col min="2" max="6" width="18.85546875" style="11" customWidth="1"/>
    <col min="7" max="16384" width="9.140625" style="11"/>
  </cols>
  <sheetData>
    <row r="1" spans="1:7" ht="16.5">
      <c r="A1" s="57" t="s">
        <v>79</v>
      </c>
      <c r="B1" s="57"/>
      <c r="C1" s="57"/>
      <c r="D1" s="57"/>
      <c r="E1" s="57"/>
      <c r="F1" s="57"/>
    </row>
    <row r="3" spans="1:7" ht="94.5">
      <c r="A3" s="12" t="s">
        <v>0</v>
      </c>
      <c r="B3" s="12" t="s">
        <v>53</v>
      </c>
      <c r="C3" s="12" t="s">
        <v>54</v>
      </c>
      <c r="D3" s="12" t="s">
        <v>55</v>
      </c>
      <c r="E3" s="12" t="s">
        <v>56</v>
      </c>
      <c r="F3" s="12" t="s">
        <v>80</v>
      </c>
    </row>
    <row r="4" spans="1:7" ht="15.75">
      <c r="A4" s="12"/>
      <c r="B4" s="12">
        <v>1</v>
      </c>
      <c r="C4" s="12">
        <v>2</v>
      </c>
      <c r="D4" s="12">
        <v>3</v>
      </c>
      <c r="E4" s="12">
        <v>4</v>
      </c>
      <c r="F4" s="13">
        <v>5</v>
      </c>
    </row>
    <row r="5" spans="1:7" ht="15.75">
      <c r="A5" s="14" t="s">
        <v>57</v>
      </c>
      <c r="B5" s="116">
        <v>15797.4</v>
      </c>
      <c r="C5" s="116">
        <v>1309.7</v>
      </c>
      <c r="D5" s="116">
        <v>2795.9</v>
      </c>
      <c r="E5" s="117">
        <f>'за счет субвенций'!F3</f>
        <v>4531.9849999999997</v>
      </c>
      <c r="F5" s="118">
        <f t="shared" ref="F5:F10" si="0">SUM(B5:E5)</f>
        <v>24434.985000000001</v>
      </c>
      <c r="G5" s="119"/>
    </row>
    <row r="6" spans="1:7" ht="15.75">
      <c r="A6" s="14" t="s">
        <v>58</v>
      </c>
      <c r="B6" s="116">
        <v>252.1</v>
      </c>
      <c r="C6" s="116">
        <v>65.5</v>
      </c>
      <c r="D6" s="116">
        <v>557</v>
      </c>
      <c r="E6" s="117">
        <f>'за счет субвенций'!F4</f>
        <v>776.6</v>
      </c>
      <c r="F6" s="118">
        <f>SUM(B6:E6)</f>
        <v>1651.2</v>
      </c>
      <c r="G6" s="119"/>
    </row>
    <row r="7" spans="1:7" ht="15.75">
      <c r="A7" s="14" t="s">
        <v>59</v>
      </c>
      <c r="B7" s="116">
        <v>869.7</v>
      </c>
      <c r="C7" s="116">
        <v>71.3</v>
      </c>
      <c r="D7" s="116">
        <v>432.6</v>
      </c>
      <c r="E7" s="117">
        <f>'за счет субвенций'!F5</f>
        <v>749.7</v>
      </c>
      <c r="F7" s="118">
        <f>SUM(B7:E7)</f>
        <v>2123.3000000000002</v>
      </c>
      <c r="G7" s="119"/>
    </row>
    <row r="8" spans="1:7" ht="15.75">
      <c r="A8" s="14" t="s">
        <v>60</v>
      </c>
      <c r="B8" s="116">
        <v>329.1</v>
      </c>
      <c r="C8" s="116">
        <v>52.6</v>
      </c>
      <c r="D8" s="116">
        <v>189.3</v>
      </c>
      <c r="E8" s="117">
        <f>'за счет субвенций'!F6</f>
        <v>730.3</v>
      </c>
      <c r="F8" s="118">
        <f t="shared" si="0"/>
        <v>1301.3</v>
      </c>
      <c r="G8" s="119"/>
    </row>
    <row r="9" spans="1:7" ht="15.75">
      <c r="A9" s="14" t="s">
        <v>61</v>
      </c>
      <c r="B9" s="116">
        <v>1133.4000000000001</v>
      </c>
      <c r="C9" s="116">
        <v>836.5</v>
      </c>
      <c r="D9" s="116">
        <v>2987.4</v>
      </c>
      <c r="E9" s="117">
        <f>'за счет субвенций'!F7</f>
        <v>1773.5</v>
      </c>
      <c r="F9" s="118">
        <f t="shared" si="0"/>
        <v>6730.8</v>
      </c>
      <c r="G9" s="119"/>
    </row>
    <row r="10" spans="1:7" ht="15.75">
      <c r="A10" s="14" t="s">
        <v>62</v>
      </c>
      <c r="B10" s="116">
        <v>1359.9</v>
      </c>
      <c r="C10" s="116">
        <v>239.5</v>
      </c>
      <c r="D10" s="116">
        <v>925.8</v>
      </c>
      <c r="E10" s="117">
        <f>'за счет субвенций'!F8</f>
        <v>1142.07</v>
      </c>
      <c r="F10" s="118">
        <f t="shared" si="0"/>
        <v>3667.2699999999995</v>
      </c>
      <c r="G10" s="119"/>
    </row>
    <row r="11" spans="1:7" ht="15.75">
      <c r="A11" s="14"/>
      <c r="B11" s="116"/>
      <c r="C11" s="116"/>
      <c r="D11" s="116"/>
      <c r="E11" s="120"/>
      <c r="F11" s="118"/>
      <c r="G11" s="119"/>
    </row>
    <row r="12" spans="1:7" ht="15.75">
      <c r="A12" s="12" t="s">
        <v>20</v>
      </c>
      <c r="B12" s="121">
        <f>SUM(B5:B11)</f>
        <v>19741.600000000002</v>
      </c>
      <c r="C12" s="122">
        <f>SUM(C5:C11)</f>
        <v>2575.1</v>
      </c>
      <c r="D12" s="122">
        <f>SUM(D5:D11)</f>
        <v>7888.0000000000009</v>
      </c>
      <c r="E12" s="122">
        <f>SUM(E5:E11)</f>
        <v>9704.1549999999988</v>
      </c>
      <c r="F12" s="122">
        <f>SUM(F5:F11)</f>
        <v>39908.854999999996</v>
      </c>
      <c r="G12" s="119"/>
    </row>
    <row r="13" spans="1:7" ht="15.75">
      <c r="A13" s="15"/>
      <c r="B13" s="123"/>
      <c r="C13" s="123"/>
      <c r="D13" s="123"/>
      <c r="E13" s="123"/>
      <c r="F13" s="123"/>
      <c r="G13" s="119"/>
    </row>
    <row r="14" spans="1:7" ht="15.75">
      <c r="A14" s="16"/>
      <c r="B14" s="123"/>
      <c r="C14" s="123"/>
      <c r="D14" s="123"/>
      <c r="E14" s="123"/>
      <c r="F14" s="123"/>
      <c r="G14" s="119"/>
    </row>
    <row r="15" spans="1:7" ht="15.75">
      <c r="A15" s="17"/>
      <c r="B15" s="124"/>
      <c r="C15" s="124"/>
      <c r="D15" s="124"/>
      <c r="E15" s="124"/>
      <c r="F15" s="124"/>
      <c r="G15" s="119"/>
    </row>
    <row r="16" spans="1:7" ht="15.75">
      <c r="A16" s="16"/>
      <c r="B16" s="16"/>
      <c r="C16" s="16"/>
      <c r="D16" s="16"/>
      <c r="E16" s="16"/>
      <c r="F16" s="16"/>
    </row>
    <row r="17" spans="1:6" ht="15.75">
      <c r="A17" s="16"/>
      <c r="B17" s="16"/>
      <c r="C17" s="16"/>
      <c r="D17" s="16"/>
      <c r="E17" s="16"/>
      <c r="F17" s="16"/>
    </row>
    <row r="18" spans="1:6" ht="15.75">
      <c r="A18" s="16"/>
      <c r="B18" s="16"/>
      <c r="C18" s="16"/>
      <c r="D18" s="16"/>
      <c r="E18" s="16"/>
      <c r="F18" s="16"/>
    </row>
  </sheetData>
  <mergeCells count="1">
    <mergeCell ref="A1:F1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N18"/>
  <sheetViews>
    <sheetView workbookViewId="0">
      <selection activeCell="H3" sqref="H3"/>
    </sheetView>
  </sheetViews>
  <sheetFormatPr defaultColWidth="9.140625" defaultRowHeight="15"/>
  <cols>
    <col min="1" max="1" width="22.7109375" style="24" bestFit="1" customWidth="1"/>
    <col min="2" max="9" width="17.5703125" style="24" customWidth="1"/>
    <col min="10" max="16384" width="9.140625" style="24"/>
  </cols>
  <sheetData>
    <row r="1" spans="1:14" ht="15.75">
      <c r="A1" s="58" t="s">
        <v>81</v>
      </c>
      <c r="B1" s="58"/>
      <c r="C1" s="58"/>
      <c r="D1" s="58"/>
      <c r="E1" s="58"/>
      <c r="F1" s="58"/>
      <c r="G1" s="58"/>
      <c r="H1" s="58"/>
      <c r="I1" s="24" t="s">
        <v>44</v>
      </c>
    </row>
    <row r="2" spans="1:14" ht="15.75">
      <c r="A2" s="58"/>
      <c r="B2" s="58"/>
      <c r="C2" s="58"/>
      <c r="D2" s="58"/>
      <c r="E2" s="58"/>
      <c r="F2" s="58"/>
      <c r="G2" s="58"/>
      <c r="H2" s="58"/>
    </row>
    <row r="3" spans="1:14" ht="157.5">
      <c r="A3" s="10" t="s">
        <v>45</v>
      </c>
      <c r="B3" s="10" t="s">
        <v>75</v>
      </c>
      <c r="C3" s="10" t="s">
        <v>46</v>
      </c>
      <c r="D3" s="10" t="s">
        <v>47</v>
      </c>
      <c r="E3" s="10" t="s">
        <v>48</v>
      </c>
      <c r="F3" s="10" t="s">
        <v>49</v>
      </c>
      <c r="G3" s="10" t="s">
        <v>50</v>
      </c>
      <c r="H3" s="10" t="s">
        <v>51</v>
      </c>
      <c r="I3" s="10" t="s">
        <v>52</v>
      </c>
      <c r="J3" s="22"/>
      <c r="K3" s="22"/>
      <c r="M3" s="22"/>
      <c r="N3" s="22"/>
    </row>
    <row r="4" spans="1:14" ht="15.75">
      <c r="A4" s="10">
        <v>1</v>
      </c>
      <c r="B4" s="10">
        <v>2</v>
      </c>
      <c r="C4" s="10">
        <v>3</v>
      </c>
      <c r="D4" s="10">
        <v>4</v>
      </c>
      <c r="E4" s="25">
        <v>5</v>
      </c>
      <c r="F4" s="25">
        <v>6</v>
      </c>
      <c r="G4" s="25">
        <v>7</v>
      </c>
      <c r="H4" s="25">
        <v>8</v>
      </c>
      <c r="I4" s="25">
        <v>9</v>
      </c>
    </row>
    <row r="5" spans="1:14" ht="15.75">
      <c r="A5" s="26" t="s">
        <v>57</v>
      </c>
      <c r="B5" s="51">
        <v>7.242</v>
      </c>
      <c r="C5" s="54"/>
      <c r="D5" s="52">
        <f>SUM((0.6*B5+0.4*C12)/B5)</f>
        <v>0.74275062137531078</v>
      </c>
      <c r="E5" s="52">
        <v>1.456</v>
      </c>
      <c r="F5" s="52">
        <f>SUM(E5/B5)</f>
        <v>0.20104943385805027</v>
      </c>
      <c r="G5" s="52">
        <f>SUM(1+F5)</f>
        <v>1.2010494338580502</v>
      </c>
      <c r="H5" s="48">
        <v>2871</v>
      </c>
      <c r="I5" s="56">
        <f>SUM((H5/B5)/(H12/B12))</f>
        <v>1.1237648312819222</v>
      </c>
    </row>
    <row r="6" spans="1:14" ht="15.75">
      <c r="A6" s="26" t="s">
        <v>58</v>
      </c>
      <c r="B6" s="51">
        <v>1.2410000000000001</v>
      </c>
      <c r="C6" s="54"/>
      <c r="D6" s="52">
        <f>SUM((0.6*B6+0.4*C12)/B6)</f>
        <v>1.4330378726833197</v>
      </c>
      <c r="E6" s="52">
        <v>0.67100000000000004</v>
      </c>
      <c r="F6" s="52">
        <f t="shared" ref="F6:F12" si="0">SUM(E6/B6)</f>
        <v>0.54069298952457689</v>
      </c>
      <c r="G6" s="52">
        <f t="shared" ref="G6:G12" si="1">SUM(1+F6)</f>
        <v>1.5406929895245769</v>
      </c>
      <c r="H6" s="48">
        <v>365</v>
      </c>
      <c r="I6" s="56">
        <f>SUM((H6/B6)/(H12/B12))</f>
        <v>0.83372312456652509</v>
      </c>
      <c r="J6" s="38"/>
      <c r="L6" s="37"/>
      <c r="M6" s="37"/>
      <c r="N6" s="37"/>
    </row>
    <row r="7" spans="1:14" ht="15.75">
      <c r="A7" s="26" t="s">
        <v>59</v>
      </c>
      <c r="B7" s="51">
        <v>1.198</v>
      </c>
      <c r="C7" s="54"/>
      <c r="D7" s="52">
        <f>SUM((0.6*B7+0.4*C12)/B7)</f>
        <v>1.4629382303839735</v>
      </c>
      <c r="E7" s="52">
        <v>2.5000000000000001E-2</v>
      </c>
      <c r="F7" s="52">
        <f t="shared" si="0"/>
        <v>2.0868113522537566E-2</v>
      </c>
      <c r="G7" s="52">
        <f>SUM(1+F7)</f>
        <v>1.0208681135225375</v>
      </c>
      <c r="H7" s="48">
        <v>557</v>
      </c>
      <c r="I7" s="56">
        <f>SUM((H7/B7)/(H12/B12))</f>
        <v>1.3179506288014071</v>
      </c>
      <c r="J7" s="38"/>
      <c r="L7" s="39"/>
      <c r="M7" s="39"/>
    </row>
    <row r="8" spans="1:14" ht="15.75">
      <c r="A8" s="26" t="s">
        <v>60</v>
      </c>
      <c r="B8" s="51">
        <v>1.167</v>
      </c>
      <c r="C8" s="54"/>
      <c r="D8" s="52">
        <f>SUM((0.6*B8+0.4*C12)/B8)</f>
        <v>1.4858611825192802</v>
      </c>
      <c r="E8" s="52">
        <v>1.167</v>
      </c>
      <c r="F8" s="52">
        <f t="shared" si="0"/>
        <v>1</v>
      </c>
      <c r="G8" s="52">
        <f t="shared" si="1"/>
        <v>2</v>
      </c>
      <c r="H8" s="48">
        <v>389</v>
      </c>
      <c r="I8" s="56">
        <f>SUM((H8/B8)/(H12/B12))</f>
        <v>0.9448862078420619</v>
      </c>
      <c r="J8" s="38"/>
    </row>
    <row r="9" spans="1:14" ht="15.75">
      <c r="A9" s="26" t="s">
        <v>61</v>
      </c>
      <c r="B9" s="51">
        <v>2.8340000000000001</v>
      </c>
      <c r="C9" s="54"/>
      <c r="D9" s="52">
        <f>SUM((0.6*B9+0.4*C12)/B9)</f>
        <v>0.96478475652787576</v>
      </c>
      <c r="E9" s="52">
        <v>0.63900000000000001</v>
      </c>
      <c r="F9" s="52">
        <f t="shared" si="0"/>
        <v>0.22547635850388142</v>
      </c>
      <c r="G9" s="52">
        <f>SUM(1+F9)</f>
        <v>1.2254763585038815</v>
      </c>
      <c r="H9" s="48">
        <v>754</v>
      </c>
      <c r="I9" s="56">
        <f>SUM((H9/B9)/(H12/B12))</f>
        <v>0.75417523011247145</v>
      </c>
      <c r="J9" s="38"/>
    </row>
    <row r="10" spans="1:14" ht="15.75">
      <c r="A10" s="26" t="s">
        <v>62</v>
      </c>
      <c r="B10" s="53">
        <v>1.825</v>
      </c>
      <c r="C10" s="54"/>
      <c r="D10" s="52">
        <f>SUM((0.6*B10+0.4*C12)/B10)</f>
        <v>1.1664657534246576</v>
      </c>
      <c r="E10" s="52">
        <v>8.1000000000000003E-2</v>
      </c>
      <c r="F10" s="52">
        <f t="shared" si="0"/>
        <v>4.4383561643835619E-2</v>
      </c>
      <c r="G10" s="52">
        <f t="shared" si="1"/>
        <v>1.0443835616438357</v>
      </c>
      <c r="H10" s="48">
        <v>534.5</v>
      </c>
      <c r="I10" s="56">
        <f>SUM((H10/B10)/(H12/B12))</f>
        <v>0.83020549823273782</v>
      </c>
      <c r="J10" s="38"/>
    </row>
    <row r="11" spans="1:14" ht="15.75">
      <c r="A11" s="28"/>
      <c r="B11" s="54"/>
      <c r="C11" s="54"/>
      <c r="D11" s="52"/>
      <c r="E11" s="52"/>
      <c r="F11" s="52"/>
      <c r="G11" s="52"/>
      <c r="H11" s="48"/>
      <c r="I11" s="56"/>
    </row>
    <row r="12" spans="1:14" ht="15.75">
      <c r="A12" s="10" t="s">
        <v>20</v>
      </c>
      <c r="B12" s="29">
        <f>SUM(B5:B11)</f>
        <v>15.507</v>
      </c>
      <c r="C12" s="30">
        <f>SUM(B12/6)</f>
        <v>2.5844999999999998</v>
      </c>
      <c r="D12" s="27">
        <v>1</v>
      </c>
      <c r="E12" s="31">
        <f>SUM(E5:E10)</f>
        <v>4.0390000000000006</v>
      </c>
      <c r="F12" s="31">
        <f t="shared" si="0"/>
        <v>0.26046301670213456</v>
      </c>
      <c r="G12" s="31">
        <f t="shared" si="1"/>
        <v>1.2604630167021345</v>
      </c>
      <c r="H12" s="30">
        <f>SUM(H5:H10)</f>
        <v>5470.5</v>
      </c>
      <c r="I12" s="32">
        <f>SUM((H12/B12)/(H12/B12))</f>
        <v>1</v>
      </c>
    </row>
    <row r="13" spans="1:14" ht="15.75">
      <c r="A13" s="33"/>
      <c r="B13" s="34"/>
      <c r="C13" s="34"/>
      <c r="D13" s="35"/>
      <c r="E13" s="34"/>
      <c r="F13" s="34"/>
      <c r="G13" s="34"/>
      <c r="H13" s="34"/>
      <c r="I13" s="36"/>
    </row>
    <row r="14" spans="1:14" ht="0.75" customHeight="1">
      <c r="A14" s="34"/>
      <c r="B14" s="34"/>
      <c r="C14" s="34"/>
      <c r="D14" s="34"/>
      <c r="E14" s="34"/>
      <c r="F14" s="59"/>
      <c r="G14" s="59"/>
      <c r="H14" s="36"/>
    </row>
    <row r="15" spans="1:14" ht="15.75" hidden="1">
      <c r="A15" s="34"/>
      <c r="B15" s="34"/>
      <c r="C15" s="34"/>
      <c r="D15" s="34"/>
      <c r="E15" s="34"/>
      <c r="F15" s="34"/>
      <c r="G15" s="34"/>
      <c r="H15" s="24" t="s">
        <v>72</v>
      </c>
    </row>
    <row r="16" spans="1:14" ht="15.75" hidden="1">
      <c r="A16" s="34"/>
      <c r="B16" s="34"/>
      <c r="C16" s="34"/>
      <c r="D16" s="34"/>
      <c r="E16" s="34"/>
      <c r="F16" s="34"/>
      <c r="G16" s="34"/>
      <c r="H16" s="24" t="s">
        <v>73</v>
      </c>
    </row>
    <row r="17" spans="1:7" ht="15.75" hidden="1">
      <c r="A17" s="34"/>
      <c r="B17" s="34"/>
      <c r="C17" s="34"/>
      <c r="D17" s="34"/>
      <c r="E17" s="34"/>
      <c r="F17" s="34"/>
      <c r="G17" s="34"/>
    </row>
    <row r="18" spans="1:7" ht="15.75" hidden="1">
      <c r="A18" s="34"/>
      <c r="B18" s="34"/>
      <c r="C18" s="34"/>
      <c r="D18" s="34"/>
      <c r="E18" s="34"/>
      <c r="F18" s="34"/>
      <c r="G18" s="34"/>
    </row>
  </sheetData>
  <mergeCells count="3">
    <mergeCell ref="A1:H1"/>
    <mergeCell ref="A2:H2"/>
    <mergeCell ref="F14:G1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2:AI1477"/>
  <sheetViews>
    <sheetView zoomScale="75" zoomScaleNormal="75" workbookViewId="0">
      <selection activeCell="K18" sqref="K18"/>
    </sheetView>
  </sheetViews>
  <sheetFormatPr defaultRowHeight="15"/>
  <cols>
    <col min="1" max="1" width="23.7109375" customWidth="1"/>
    <col min="2" max="2" width="15.28515625" bestFit="1" customWidth="1"/>
    <col min="3" max="3" width="14.140625" bestFit="1" customWidth="1"/>
    <col min="4" max="4" width="15.42578125" bestFit="1" customWidth="1"/>
    <col min="5" max="5" width="15.140625" bestFit="1" customWidth="1"/>
    <col min="6" max="6" width="15.28515625" bestFit="1" customWidth="1"/>
    <col min="7" max="7" width="14.140625" bestFit="1" customWidth="1"/>
    <col min="8" max="8" width="14.7109375" bestFit="1" customWidth="1"/>
    <col min="9" max="9" width="14.5703125" bestFit="1" customWidth="1"/>
    <col min="10" max="10" width="15.42578125" bestFit="1" customWidth="1"/>
    <col min="11" max="11" width="11.7109375" bestFit="1" customWidth="1"/>
    <col min="12" max="12" width="15.28515625" bestFit="1" customWidth="1"/>
    <col min="13" max="13" width="14.140625" bestFit="1" customWidth="1"/>
    <col min="14" max="14" width="15.5703125" bestFit="1" customWidth="1"/>
    <col min="15" max="15" width="15.42578125" bestFit="1" customWidth="1"/>
    <col min="16" max="16" width="15.7109375" bestFit="1" customWidth="1"/>
    <col min="17" max="17" width="13.5703125" bestFit="1" customWidth="1"/>
    <col min="18" max="18" width="14.140625" bestFit="1" customWidth="1"/>
    <col min="19" max="19" width="15.5703125" bestFit="1" customWidth="1"/>
    <col min="20" max="20" width="15.42578125" bestFit="1" customWidth="1"/>
    <col min="21" max="22" width="16" customWidth="1"/>
    <col min="23" max="24" width="11.28515625" customWidth="1"/>
  </cols>
  <sheetData>
    <row r="2" spans="1:35" ht="15.75">
      <c r="A2" s="62" t="s">
        <v>82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1"/>
      <c r="M2" s="1"/>
      <c r="N2" s="1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ht="15.75">
      <c r="A3" s="63" t="s">
        <v>25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</row>
    <row r="4" spans="1:35" ht="15.75">
      <c r="A4" s="60" t="s">
        <v>26</v>
      </c>
      <c r="B4" s="60" t="s">
        <v>27</v>
      </c>
      <c r="C4" s="65"/>
      <c r="D4" s="65"/>
      <c r="E4" s="65"/>
      <c r="F4" s="60" t="s">
        <v>28</v>
      </c>
      <c r="G4" s="65"/>
      <c r="H4" s="65"/>
      <c r="I4" s="65"/>
      <c r="J4" s="65"/>
      <c r="K4" s="65"/>
      <c r="L4" s="60" t="s">
        <v>29</v>
      </c>
      <c r="M4" s="65"/>
      <c r="N4" s="65"/>
      <c r="O4" s="65"/>
      <c r="P4" s="65"/>
      <c r="Q4" s="60" t="s">
        <v>30</v>
      </c>
      <c r="R4" s="61"/>
      <c r="S4" s="61"/>
      <c r="T4" s="61"/>
      <c r="U4" s="61"/>
      <c r="V4" s="60" t="s">
        <v>31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</row>
    <row r="5" spans="1:35" ht="157.5">
      <c r="A5" s="64"/>
      <c r="B5" s="3" t="s">
        <v>32</v>
      </c>
      <c r="C5" s="10" t="s">
        <v>33</v>
      </c>
      <c r="D5" s="3" t="s">
        <v>37</v>
      </c>
      <c r="E5" s="3" t="s">
        <v>34</v>
      </c>
      <c r="F5" s="3" t="s">
        <v>35</v>
      </c>
      <c r="G5" s="3" t="s">
        <v>33</v>
      </c>
      <c r="H5" s="3" t="s">
        <v>36</v>
      </c>
      <c r="I5" s="3" t="s">
        <v>37</v>
      </c>
      <c r="J5" s="3" t="s">
        <v>38</v>
      </c>
      <c r="K5" s="3" t="s">
        <v>39</v>
      </c>
      <c r="L5" s="3" t="s">
        <v>40</v>
      </c>
      <c r="M5" s="3" t="s">
        <v>33</v>
      </c>
      <c r="N5" s="3" t="s">
        <v>36</v>
      </c>
      <c r="O5" s="3" t="s">
        <v>38</v>
      </c>
      <c r="P5" s="3" t="s">
        <v>41</v>
      </c>
      <c r="Q5" s="3" t="s">
        <v>42</v>
      </c>
      <c r="R5" s="3" t="s">
        <v>33</v>
      </c>
      <c r="S5" s="3" t="s">
        <v>36</v>
      </c>
      <c r="T5" s="3" t="s">
        <v>38</v>
      </c>
      <c r="U5" s="3" t="s">
        <v>43</v>
      </c>
      <c r="V5" s="60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</row>
    <row r="6" spans="1:35" ht="15.75">
      <c r="A6" s="4">
        <v>1</v>
      </c>
      <c r="B6" s="3">
        <v>2</v>
      </c>
      <c r="C6" s="10">
        <v>3</v>
      </c>
      <c r="D6" s="3">
        <v>4</v>
      </c>
      <c r="E6" s="3">
        <v>5</v>
      </c>
      <c r="F6" s="3">
        <v>6</v>
      </c>
      <c r="G6" s="10">
        <v>7</v>
      </c>
      <c r="H6" s="3">
        <v>8</v>
      </c>
      <c r="I6" s="3">
        <v>9</v>
      </c>
      <c r="J6" s="3">
        <v>10</v>
      </c>
      <c r="K6" s="3">
        <v>11</v>
      </c>
      <c r="L6" s="3">
        <v>12</v>
      </c>
      <c r="M6" s="10">
        <v>13</v>
      </c>
      <c r="N6" s="3">
        <v>14</v>
      </c>
      <c r="O6" s="3">
        <v>15</v>
      </c>
      <c r="P6" s="3">
        <v>16</v>
      </c>
      <c r="Q6" s="3">
        <v>17</v>
      </c>
      <c r="R6" s="3">
        <v>18</v>
      </c>
      <c r="S6" s="3">
        <v>19</v>
      </c>
      <c r="T6" s="3">
        <v>20</v>
      </c>
      <c r="U6" s="3">
        <v>21</v>
      </c>
      <c r="V6" s="3">
        <v>22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</row>
    <row r="7" spans="1:35" ht="15.75">
      <c r="A7" s="14" t="s">
        <v>57</v>
      </c>
      <c r="B7" s="50">
        <v>0.3</v>
      </c>
      <c r="C7" s="51">
        <v>7.242</v>
      </c>
      <c r="D7" s="52">
        <f>'Расчёт коэф-в'!D5</f>
        <v>0.74275062137531078</v>
      </c>
      <c r="E7" s="52">
        <f t="shared" ref="E7:E14" si="0">D7/$D$14</f>
        <v>0.74275062137531078</v>
      </c>
      <c r="F7" s="50">
        <v>0.2</v>
      </c>
      <c r="G7" s="51">
        <v>7.242</v>
      </c>
      <c r="H7" s="52">
        <f>'Расчёт коэф-в'!G5</f>
        <v>1.2010494338580502</v>
      </c>
      <c r="I7" s="52">
        <f>'Расчёт коэф-в'!D5</f>
        <v>0.74275062137531078</v>
      </c>
      <c r="J7" s="52">
        <f>'Расчёт коэф-в'!I5</f>
        <v>1.1237648312819222</v>
      </c>
      <c r="K7" s="52">
        <f t="shared" ref="K7:K12" si="1">(I7*H7*J7)/$H$14*$I$14*$J$14</f>
        <v>0.79533342676924879</v>
      </c>
      <c r="L7" s="50">
        <v>0.4</v>
      </c>
      <c r="M7" s="51">
        <v>7.242</v>
      </c>
      <c r="N7" s="52">
        <f>'Расчёт коэф-в'!G5</f>
        <v>1.2010494338580502</v>
      </c>
      <c r="O7" s="52">
        <f>'Расчёт коэф-в'!I5</f>
        <v>1.1237648312819222</v>
      </c>
      <c r="P7" s="52">
        <f>(N7*O7)/$N$14*$O$14</f>
        <v>1.0707946972788436</v>
      </c>
      <c r="Q7" s="50">
        <v>0.1</v>
      </c>
      <c r="R7" s="51">
        <v>7.242</v>
      </c>
      <c r="S7" s="52">
        <f>'Расчёт коэф-в'!G5</f>
        <v>1.2010494338580502</v>
      </c>
      <c r="T7" s="52">
        <f>'Расчёт коэф-в'!I5</f>
        <v>1.1237648312819222</v>
      </c>
      <c r="U7" s="7">
        <f t="shared" ref="U7:U12" si="2">(S7*T7)/($S$14*$T$14)</f>
        <v>1.0707946972788436</v>
      </c>
      <c r="V7" s="7">
        <f t="shared" ref="V7:V12" si="3">(B7*E7)+(F7*K7)+(L7*P7)+(Q7*U7)</f>
        <v>0.9172892204058648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5.75">
      <c r="A8" s="14" t="s">
        <v>58</v>
      </c>
      <c r="B8" s="50">
        <f>B7</f>
        <v>0.3</v>
      </c>
      <c r="C8" s="51">
        <v>1.2410000000000001</v>
      </c>
      <c r="D8" s="52">
        <f>'Расчёт коэф-в'!D6</f>
        <v>1.4330378726833197</v>
      </c>
      <c r="E8" s="52">
        <f t="shared" si="0"/>
        <v>1.4330378726833197</v>
      </c>
      <c r="F8" s="50">
        <f>F7</f>
        <v>0.2</v>
      </c>
      <c r="G8" s="51">
        <v>1.2410000000000001</v>
      </c>
      <c r="H8" s="52">
        <f>'Расчёт коэф-в'!G6</f>
        <v>1.5406929895245769</v>
      </c>
      <c r="I8" s="52">
        <f>'Расчёт коэф-в'!D6</f>
        <v>1.4330378726833197</v>
      </c>
      <c r="J8" s="52">
        <f>'Расчёт коэф-в'!I6</f>
        <v>0.83372312456652509</v>
      </c>
      <c r="K8" s="52">
        <f t="shared" si="1"/>
        <v>1.4603787825039312</v>
      </c>
      <c r="L8" s="50">
        <f>L7</f>
        <v>0.4</v>
      </c>
      <c r="M8" s="51">
        <v>1.2410000000000001</v>
      </c>
      <c r="N8" s="52">
        <f>'Расчёт коэф-в'!G6</f>
        <v>1.5406929895245769</v>
      </c>
      <c r="O8" s="52">
        <f>'Расчёт коэф-в'!I6</f>
        <v>0.83372312456652509</v>
      </c>
      <c r="P8" s="52">
        <f t="shared" ref="P8:P14" si="4">(N8*O8)/$N$14*$O$14</f>
        <v>1.0190789862164749</v>
      </c>
      <c r="Q8" s="50">
        <f>Q7</f>
        <v>0.1</v>
      </c>
      <c r="R8" s="51">
        <v>1.2410000000000001</v>
      </c>
      <c r="S8" s="52">
        <f>'Расчёт коэф-в'!G6</f>
        <v>1.5406929895245769</v>
      </c>
      <c r="T8" s="52">
        <f>'Расчёт коэф-в'!I6</f>
        <v>0.83372312456652509</v>
      </c>
      <c r="U8" s="7">
        <f>(S8*T8)/($S$14*$T$14)</f>
        <v>1.0190789862164749</v>
      </c>
      <c r="V8" s="7">
        <f t="shared" si="3"/>
        <v>1.2315266114140198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15.75">
      <c r="A9" s="14" t="s">
        <v>59</v>
      </c>
      <c r="B9" s="50">
        <f>B7</f>
        <v>0.3</v>
      </c>
      <c r="C9" s="51">
        <v>1.198</v>
      </c>
      <c r="D9" s="52">
        <f>'Расчёт коэф-в'!D7</f>
        <v>1.4629382303839735</v>
      </c>
      <c r="E9" s="52">
        <f t="shared" si="0"/>
        <v>1.4629382303839735</v>
      </c>
      <c r="F9" s="50">
        <f>F7</f>
        <v>0.2</v>
      </c>
      <c r="G9" s="51">
        <v>1.198</v>
      </c>
      <c r="H9" s="52">
        <f>'Расчёт коэф-в'!G7</f>
        <v>1.0208681135225375</v>
      </c>
      <c r="I9" s="52">
        <f>'Расчёт коэф-в'!D7</f>
        <v>1.4629382303839735</v>
      </c>
      <c r="J9" s="52">
        <f>'Расчёт коэф-в'!I7</f>
        <v>1.3179506288014071</v>
      </c>
      <c r="K9" s="52">
        <f t="shared" si="1"/>
        <v>1.5615815255161622</v>
      </c>
      <c r="L9" s="50">
        <f>L7</f>
        <v>0.4</v>
      </c>
      <c r="M9" s="51">
        <v>1.198</v>
      </c>
      <c r="N9" s="52">
        <f>'Расчёт коэф-в'!G7</f>
        <v>1.0208681135225375</v>
      </c>
      <c r="O9" s="52">
        <f>'Расчёт коэф-в'!I7</f>
        <v>1.3179506288014071</v>
      </c>
      <c r="P9" s="52">
        <f t="shared" si="4"/>
        <v>1.067428202424034</v>
      </c>
      <c r="Q9" s="50">
        <f>Q7</f>
        <v>0.1</v>
      </c>
      <c r="R9" s="51">
        <v>1.198</v>
      </c>
      <c r="S9" s="52">
        <f>'Расчёт коэф-в'!G7</f>
        <v>1.0208681135225375</v>
      </c>
      <c r="T9" s="52">
        <f>'Расчёт коэф-в'!I7</f>
        <v>1.3179506288014071</v>
      </c>
      <c r="U9" s="7">
        <f t="shared" si="2"/>
        <v>1.067428202424034</v>
      </c>
      <c r="V9" s="7">
        <f t="shared" si="3"/>
        <v>1.2849118754304416</v>
      </c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15.75">
      <c r="A10" s="14" t="s">
        <v>60</v>
      </c>
      <c r="B10" s="50">
        <f>B7</f>
        <v>0.3</v>
      </c>
      <c r="C10" s="51">
        <v>1.167</v>
      </c>
      <c r="D10" s="52">
        <f>'Расчёт коэф-в'!D8</f>
        <v>1.4858611825192802</v>
      </c>
      <c r="E10" s="52">
        <f t="shared" si="0"/>
        <v>1.4858611825192802</v>
      </c>
      <c r="F10" s="50">
        <f>F7</f>
        <v>0.2</v>
      </c>
      <c r="G10" s="51">
        <v>1.167</v>
      </c>
      <c r="H10" s="52">
        <f>'Расчёт коэф-в'!G8</f>
        <v>2</v>
      </c>
      <c r="I10" s="52">
        <f>'Расчёт коэф-в'!D8</f>
        <v>1.4858611825192802</v>
      </c>
      <c r="J10" s="52">
        <f>'Расчёт коэф-в'!I8</f>
        <v>0.9448862078420619</v>
      </c>
      <c r="K10" s="52">
        <f t="shared" si="1"/>
        <v>2.2277047712255769</v>
      </c>
      <c r="L10" s="50">
        <f>L7</f>
        <v>0.4</v>
      </c>
      <c r="M10" s="51">
        <v>1.167</v>
      </c>
      <c r="N10" s="52">
        <f>'Расчёт коэф-в'!G8</f>
        <v>2</v>
      </c>
      <c r="O10" s="52">
        <f>'Расчёт коэф-в'!I8</f>
        <v>0.9448862078420619</v>
      </c>
      <c r="P10" s="52">
        <f t="shared" si="4"/>
        <v>1.4992684359978363</v>
      </c>
      <c r="Q10" s="50">
        <f>Q7</f>
        <v>0.1</v>
      </c>
      <c r="R10" s="51">
        <v>1.167</v>
      </c>
      <c r="S10" s="52">
        <f>'Расчёт коэф-в'!G8</f>
        <v>2</v>
      </c>
      <c r="T10" s="52">
        <f>'Расчёт коэф-в'!I8</f>
        <v>0.9448862078420619</v>
      </c>
      <c r="U10" s="7">
        <f t="shared" si="2"/>
        <v>1.4992684359978363</v>
      </c>
      <c r="V10" s="7">
        <f t="shared" si="3"/>
        <v>1.6409335269998175</v>
      </c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15.75">
      <c r="A11" s="14" t="s">
        <v>61</v>
      </c>
      <c r="B11" s="50">
        <f>B7</f>
        <v>0.3</v>
      </c>
      <c r="C11" s="51">
        <v>2.8340000000000001</v>
      </c>
      <c r="D11" s="52">
        <f>'Расчёт коэф-в'!D9</f>
        <v>0.96478475652787576</v>
      </c>
      <c r="E11" s="52">
        <f t="shared" si="0"/>
        <v>0.96478475652787576</v>
      </c>
      <c r="F11" s="50">
        <f>F7</f>
        <v>0.2</v>
      </c>
      <c r="G11" s="51">
        <v>2.8340000000000001</v>
      </c>
      <c r="H11" s="52">
        <f>'Расчёт коэф-в'!G9</f>
        <v>1.2254763585038815</v>
      </c>
      <c r="I11" s="52">
        <f>'Расчёт коэф-в'!D9</f>
        <v>0.96478475652787576</v>
      </c>
      <c r="J11" s="52">
        <f>'Расчёт коэф-в'!I9</f>
        <v>0.75417523011247145</v>
      </c>
      <c r="K11" s="52">
        <f t="shared" si="1"/>
        <v>0.70742031513713044</v>
      </c>
      <c r="L11" s="50">
        <f>L7</f>
        <v>0.4</v>
      </c>
      <c r="M11" s="51">
        <v>2.8340000000000001</v>
      </c>
      <c r="N11" s="52">
        <f>'Расчёт коэф-в'!G9</f>
        <v>1.2254763585038815</v>
      </c>
      <c r="O11" s="52">
        <f>'Расчёт коэф-в'!I9</f>
        <v>0.75417523011247145</v>
      </c>
      <c r="P11" s="52">
        <f t="shared" si="4"/>
        <v>0.73324159648110143</v>
      </c>
      <c r="Q11" s="50">
        <f>Q7</f>
        <v>0.1</v>
      </c>
      <c r="R11" s="51">
        <v>2.8340000000000001</v>
      </c>
      <c r="S11" s="52">
        <f>'Расчёт коэф-в'!G9</f>
        <v>1.2254763585038815</v>
      </c>
      <c r="T11" s="52">
        <f>'Расчёт коэф-в'!I9</f>
        <v>0.75417523011247145</v>
      </c>
      <c r="U11" s="7">
        <f t="shared" si="2"/>
        <v>0.73324159648110143</v>
      </c>
      <c r="V11" s="7">
        <f t="shared" si="3"/>
        <v>0.79754028822633949</v>
      </c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15.75">
      <c r="A12" s="14" t="s">
        <v>62</v>
      </c>
      <c r="B12" s="50">
        <f>B7</f>
        <v>0.3</v>
      </c>
      <c r="C12" s="53">
        <v>1.825</v>
      </c>
      <c r="D12" s="52">
        <f>'Расчёт коэф-в'!D10</f>
        <v>1.1664657534246576</v>
      </c>
      <c r="E12" s="52">
        <f t="shared" si="0"/>
        <v>1.1664657534246576</v>
      </c>
      <c r="F12" s="50">
        <f>F7</f>
        <v>0.2</v>
      </c>
      <c r="G12" s="53">
        <v>1.825</v>
      </c>
      <c r="H12" s="52">
        <f>'Расчёт коэф-в'!G10</f>
        <v>1.0443835616438357</v>
      </c>
      <c r="I12" s="52">
        <f>'Расчёт коэф-в'!D10</f>
        <v>1.1664657534246576</v>
      </c>
      <c r="J12" s="52">
        <f>'Расчёт коэф-в'!I10</f>
        <v>0.83020549823273782</v>
      </c>
      <c r="K12" s="52">
        <f t="shared" si="1"/>
        <v>0.802393714456343</v>
      </c>
      <c r="L12" s="50">
        <f>L7</f>
        <v>0.4</v>
      </c>
      <c r="M12" s="53">
        <v>1.825</v>
      </c>
      <c r="N12" s="52">
        <f>'Расчёт коэф-в'!G10</f>
        <v>1.0443835616438357</v>
      </c>
      <c r="O12" s="52">
        <f>'Расчёт коэф-в'!I10</f>
        <v>0.83020549823273782</v>
      </c>
      <c r="P12" s="52">
        <f t="shared" si="4"/>
        <v>0.68788450248159794</v>
      </c>
      <c r="Q12" s="50">
        <f>Q7</f>
        <v>0.1</v>
      </c>
      <c r="R12" s="53">
        <v>1.825</v>
      </c>
      <c r="S12" s="52">
        <f>'Расчёт коэф-в'!G10</f>
        <v>1.0443835616438357</v>
      </c>
      <c r="T12" s="52">
        <f>'Расчёт коэф-в'!I10</f>
        <v>0.83020549823273782</v>
      </c>
      <c r="U12" s="7">
        <f t="shared" si="2"/>
        <v>0.68788450248159794</v>
      </c>
      <c r="V12" s="7">
        <f t="shared" si="3"/>
        <v>0.85436072015946496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15.75">
      <c r="A13" s="5"/>
      <c r="B13" s="50"/>
      <c r="C13" s="54"/>
      <c r="D13" s="52"/>
      <c r="E13" s="52"/>
      <c r="F13" s="50"/>
      <c r="G13" s="54"/>
      <c r="H13" s="52"/>
      <c r="I13" s="54"/>
      <c r="J13" s="52"/>
      <c r="K13" s="52"/>
      <c r="L13" s="50"/>
      <c r="M13" s="54"/>
      <c r="N13" s="52"/>
      <c r="O13" s="54"/>
      <c r="P13" s="52"/>
      <c r="Q13" s="50"/>
      <c r="R13" s="54"/>
      <c r="S13" s="52"/>
      <c r="T13" s="54"/>
      <c r="U13" s="6"/>
      <c r="V13" s="7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5.75">
      <c r="A14" s="3" t="s">
        <v>20</v>
      </c>
      <c r="B14" s="55">
        <v>0.3</v>
      </c>
      <c r="C14" s="54">
        <f>SUM(C7:C13)</f>
        <v>15.507</v>
      </c>
      <c r="D14" s="52">
        <v>1</v>
      </c>
      <c r="E14" s="52">
        <f t="shared" si="0"/>
        <v>1</v>
      </c>
      <c r="F14" s="50">
        <v>0.2</v>
      </c>
      <c r="G14" s="54">
        <f>SUM(G7:G13)</f>
        <v>15.507</v>
      </c>
      <c r="H14" s="52">
        <f>'Расчёт коэф-в'!G12</f>
        <v>1.2604630167021345</v>
      </c>
      <c r="I14" s="52">
        <v>1</v>
      </c>
      <c r="J14" s="52">
        <f>'Расчёт коэф-в'!I12</f>
        <v>1</v>
      </c>
      <c r="K14" s="52">
        <f>(I14*H14*J14)/$H$14*$I$14*$J$14</f>
        <v>1</v>
      </c>
      <c r="L14" s="50">
        <v>0.4</v>
      </c>
      <c r="M14" s="54">
        <f>SUM(M7:M13)</f>
        <v>15.507</v>
      </c>
      <c r="N14" s="52">
        <f>'Расчёт коэф-в'!G12</f>
        <v>1.2604630167021345</v>
      </c>
      <c r="O14" s="52">
        <v>1</v>
      </c>
      <c r="P14" s="52">
        <f t="shared" si="4"/>
        <v>1</v>
      </c>
      <c r="Q14" s="50">
        <f>Q7</f>
        <v>0.1</v>
      </c>
      <c r="R14" s="54">
        <f>SUM(R7:R13)</f>
        <v>15.507</v>
      </c>
      <c r="S14" s="52">
        <f>'Расчёт коэф-в'!G12</f>
        <v>1.2604630167021345</v>
      </c>
      <c r="T14" s="52">
        <v>1</v>
      </c>
      <c r="U14" s="7">
        <f>(S14*T14)/($S$14*$T$14)</f>
        <v>1</v>
      </c>
      <c r="V14" s="7">
        <f>(B14*E14)+(F14*K14)+(L14*P14)+(Q14*U14)</f>
        <v>1</v>
      </c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15.75">
      <c r="A15" s="8"/>
      <c r="B15" s="2"/>
      <c r="C15" s="2"/>
      <c r="D15" s="2"/>
      <c r="E15" s="2"/>
      <c r="F15" s="2"/>
      <c r="G15" s="2"/>
      <c r="H15" s="2"/>
      <c r="I15" s="2"/>
      <c r="J15" s="2"/>
      <c r="K15" s="9"/>
      <c r="L15" s="2"/>
      <c r="M15" s="2"/>
      <c r="N15" s="2"/>
      <c r="O15" s="2"/>
      <c r="P15" s="9"/>
      <c r="Q15" s="2"/>
      <c r="R15" s="2"/>
      <c r="S15" s="2"/>
      <c r="T15" s="2"/>
      <c r="U15" s="9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15.7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15.7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15.75">
      <c r="A18" s="2"/>
      <c r="B18" s="2"/>
      <c r="C18" s="2"/>
      <c r="D18" s="2"/>
      <c r="E18" s="2"/>
      <c r="F18" s="47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15.75">
      <c r="A19" s="2"/>
      <c r="B19" s="2"/>
      <c r="C19" s="2"/>
      <c r="D19" s="2"/>
      <c r="E19" s="2"/>
      <c r="F19" s="47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15.75">
      <c r="A20" s="2"/>
      <c r="B20" s="2"/>
      <c r="C20" s="2"/>
      <c r="D20" s="2"/>
      <c r="E20" s="2"/>
      <c r="F20" s="4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5.75">
      <c r="A21" s="2"/>
      <c r="B21" s="2"/>
      <c r="C21" s="2"/>
      <c r="D21" s="2"/>
      <c r="E21" s="2"/>
      <c r="F21" s="4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15.7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15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15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15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15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15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49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15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49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5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15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15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5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15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49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15.7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15.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15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15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15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15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15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15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15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15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15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15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15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15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15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5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15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15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15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15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15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15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15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15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15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15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15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15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15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15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15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5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5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15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15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15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5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5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5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15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15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5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15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15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15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15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15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15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15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15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15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15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15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15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15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15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15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15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15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15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15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15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15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15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15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15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15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15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15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15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15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15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15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15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15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15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15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15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15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15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15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15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5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15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15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  <row r="119" spans="1:35" ht="15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</row>
    <row r="120" spans="1:35" ht="15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</row>
    <row r="121" spans="1:35" ht="15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</row>
    <row r="122" spans="1:35" ht="15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</row>
    <row r="123" spans="1:35" ht="15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</row>
    <row r="124" spans="1:35" ht="15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</row>
    <row r="125" spans="1:35" ht="15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</row>
    <row r="126" spans="1:35" ht="15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</row>
    <row r="127" spans="1:35" ht="15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</row>
    <row r="128" spans="1:35" ht="15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</row>
    <row r="129" spans="1:35" ht="15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</row>
    <row r="130" spans="1:35" ht="15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</row>
    <row r="131" spans="1:35" ht="15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</row>
    <row r="132" spans="1:35" ht="15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</row>
    <row r="133" spans="1:35" ht="15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</row>
    <row r="134" spans="1:35" ht="15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</row>
    <row r="135" spans="1:35" ht="15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</row>
    <row r="136" spans="1:35" ht="15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</row>
    <row r="137" spans="1:35" ht="15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</row>
    <row r="138" spans="1:35" ht="15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</row>
    <row r="139" spans="1:35" ht="15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</row>
    <row r="140" spans="1:35" ht="15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</row>
    <row r="141" spans="1:35" ht="15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</row>
    <row r="142" spans="1:35" ht="15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</row>
    <row r="143" spans="1:35" ht="15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</row>
    <row r="144" spans="1:35" ht="15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</row>
    <row r="145" spans="1:35" ht="15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</row>
    <row r="146" spans="1:35" ht="15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</row>
    <row r="147" spans="1:35" ht="15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</row>
    <row r="148" spans="1:35" ht="15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</row>
    <row r="149" spans="1:35" ht="15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</row>
    <row r="150" spans="1:35" ht="15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</row>
    <row r="151" spans="1:35" ht="15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</row>
    <row r="152" spans="1:35" ht="15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</row>
    <row r="153" spans="1:35" ht="15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</row>
    <row r="154" spans="1:35" ht="15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</row>
    <row r="155" spans="1:35" ht="15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</row>
    <row r="156" spans="1:35" ht="15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</row>
    <row r="157" spans="1:35" ht="15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</row>
    <row r="158" spans="1:35" ht="15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</row>
    <row r="159" spans="1:35" ht="15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</row>
    <row r="160" spans="1:35" ht="15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</row>
    <row r="161" spans="1:35" ht="15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</row>
    <row r="162" spans="1:35" ht="15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</row>
    <row r="163" spans="1:35" ht="15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</row>
    <row r="164" spans="1:35" ht="15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</row>
    <row r="165" spans="1:35" ht="15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</row>
    <row r="166" spans="1:35" ht="15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</row>
    <row r="167" spans="1:35" ht="15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</row>
    <row r="168" spans="1:35" ht="15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</row>
    <row r="169" spans="1:35" ht="15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</row>
    <row r="170" spans="1:35" ht="15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</row>
    <row r="171" spans="1:35" ht="15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</row>
    <row r="172" spans="1:35" ht="15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</row>
    <row r="173" spans="1:35" ht="15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</row>
    <row r="174" spans="1:35" ht="15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</row>
    <row r="175" spans="1:35" ht="15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</row>
    <row r="176" spans="1:35" ht="15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</row>
    <row r="177" spans="1:35" ht="15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</row>
    <row r="178" spans="1:35" ht="15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</row>
    <row r="179" spans="1:35" ht="15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</row>
    <row r="180" spans="1:35" ht="15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</row>
    <row r="181" spans="1:35" ht="15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</row>
    <row r="182" spans="1:35" ht="15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</row>
    <row r="183" spans="1:35" ht="15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</row>
    <row r="184" spans="1:35" ht="15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</row>
    <row r="185" spans="1:35" ht="15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</row>
    <row r="186" spans="1:35" ht="15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</row>
    <row r="187" spans="1:35" ht="15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</row>
    <row r="188" spans="1:35" ht="15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</row>
    <row r="189" spans="1:35" ht="15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</row>
    <row r="190" spans="1:35" ht="15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</row>
    <row r="191" spans="1:35" ht="15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</row>
    <row r="192" spans="1:35" ht="15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</row>
    <row r="193" spans="1:35" ht="15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</row>
    <row r="194" spans="1:35" ht="15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</row>
    <row r="195" spans="1:35" ht="15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</row>
    <row r="196" spans="1:35" ht="15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</row>
    <row r="197" spans="1:35" ht="15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</row>
    <row r="198" spans="1:35" ht="15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</row>
    <row r="199" spans="1:35" ht="15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</row>
    <row r="200" spans="1:35" ht="15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</row>
    <row r="201" spans="1:35" ht="15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</row>
    <row r="202" spans="1:35" ht="15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</row>
    <row r="203" spans="1:35" ht="15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</row>
    <row r="204" spans="1:35" ht="15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</row>
    <row r="205" spans="1:35" ht="15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</row>
    <row r="206" spans="1:35" ht="15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</row>
    <row r="207" spans="1:35" ht="15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</row>
    <row r="208" spans="1:35" ht="15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</row>
    <row r="209" spans="1:35" ht="15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</row>
    <row r="210" spans="1:35" ht="15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</row>
    <row r="211" spans="1:35" ht="15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</row>
    <row r="212" spans="1:35" ht="15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</row>
    <row r="213" spans="1:35" ht="15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</row>
    <row r="214" spans="1:35" ht="15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</row>
    <row r="215" spans="1:35" ht="15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</row>
    <row r="216" spans="1:35" ht="15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</row>
    <row r="217" spans="1:35" ht="15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</row>
    <row r="218" spans="1:35" ht="15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</row>
    <row r="219" spans="1:35" ht="15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</row>
    <row r="220" spans="1:35" ht="15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</row>
    <row r="221" spans="1:35" ht="15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</row>
    <row r="222" spans="1:35" ht="15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</row>
    <row r="223" spans="1:35" ht="15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</row>
    <row r="224" spans="1:35" ht="15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</row>
    <row r="225" spans="1:35" ht="15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</row>
    <row r="226" spans="1:35" ht="15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</row>
    <row r="227" spans="1:35" ht="15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</row>
    <row r="228" spans="1:35" ht="15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</row>
    <row r="229" spans="1:35" ht="15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</row>
    <row r="230" spans="1:35" ht="15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</row>
    <row r="231" spans="1:35" ht="15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</row>
    <row r="232" spans="1:35" ht="15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</row>
    <row r="233" spans="1:35" ht="15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</row>
    <row r="234" spans="1:35" ht="15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</row>
    <row r="235" spans="1:35" ht="15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</row>
    <row r="236" spans="1:35" ht="15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</row>
    <row r="237" spans="1:35" ht="15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</row>
    <row r="238" spans="1:35" ht="15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</row>
    <row r="239" spans="1:35" ht="15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</row>
    <row r="240" spans="1:35" ht="15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</row>
    <row r="241" spans="1:35" ht="15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</row>
    <row r="242" spans="1:35" ht="15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</row>
    <row r="243" spans="1:35" ht="15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</row>
    <row r="244" spans="1:35" ht="15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</row>
    <row r="245" spans="1:35" ht="15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</row>
    <row r="246" spans="1:35" ht="15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</row>
    <row r="247" spans="1:35" ht="15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</row>
    <row r="248" spans="1:35" ht="15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</row>
    <row r="249" spans="1:35" ht="15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</row>
    <row r="250" spans="1:35" ht="15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</row>
    <row r="251" spans="1:35" ht="15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</row>
    <row r="252" spans="1:35" ht="15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</row>
    <row r="253" spans="1:35" ht="15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</row>
    <row r="254" spans="1:35" ht="15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</row>
    <row r="255" spans="1:35" ht="15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</row>
    <row r="256" spans="1:35" ht="15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</row>
    <row r="257" spans="1:35" ht="15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</row>
    <row r="258" spans="1:35" ht="15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</row>
    <row r="259" spans="1:35" ht="15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</row>
    <row r="260" spans="1:35" ht="15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</row>
    <row r="261" spans="1:35" ht="15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</row>
    <row r="262" spans="1:35" ht="15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</row>
    <row r="263" spans="1:35" ht="15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</row>
    <row r="264" spans="1:35" ht="15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</row>
    <row r="265" spans="1:35" ht="15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</row>
    <row r="266" spans="1:35" ht="15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</row>
    <row r="267" spans="1:35" ht="15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</row>
    <row r="268" spans="1:35" ht="15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</row>
    <row r="269" spans="1:35" ht="15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</row>
    <row r="270" spans="1:35" ht="15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</row>
    <row r="271" spans="1:35" ht="15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</row>
    <row r="272" spans="1:35" ht="15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</row>
    <row r="273" spans="1:35" ht="15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</row>
    <row r="274" spans="1:35" ht="15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</row>
    <row r="275" spans="1:35" ht="15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</row>
    <row r="276" spans="1:35" ht="15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</row>
    <row r="277" spans="1:35" ht="15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</row>
    <row r="278" spans="1:35" ht="15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</row>
    <row r="279" spans="1:35" ht="15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</row>
    <row r="280" spans="1:35" ht="15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</row>
    <row r="281" spans="1:35" ht="15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</row>
    <row r="282" spans="1:35" ht="15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</row>
    <row r="283" spans="1:35" ht="15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</row>
    <row r="284" spans="1:35" ht="15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</row>
    <row r="285" spans="1:35" ht="15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</row>
    <row r="286" spans="1:35" ht="15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</row>
    <row r="287" spans="1:35" ht="15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</row>
    <row r="288" spans="1:35" ht="15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</row>
    <row r="289" spans="1:35" ht="15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</row>
    <row r="290" spans="1:35" ht="15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</row>
    <row r="291" spans="1:35" ht="15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</row>
    <row r="292" spans="1:35" ht="15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</row>
    <row r="293" spans="1:35" ht="15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</row>
    <row r="294" spans="1:35" ht="15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</row>
    <row r="295" spans="1:35" ht="15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</row>
    <row r="296" spans="1:35" ht="15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</row>
    <row r="297" spans="1:35" ht="15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</row>
    <row r="298" spans="1:35" ht="15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</row>
    <row r="299" spans="1:35" ht="15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</row>
    <row r="300" spans="1:35" ht="15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</row>
    <row r="301" spans="1:35" ht="15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</row>
    <row r="302" spans="1:35" ht="15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</row>
    <row r="303" spans="1:35" ht="15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</row>
    <row r="304" spans="1:35" ht="15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</row>
    <row r="305" spans="1:35" ht="15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</row>
    <row r="306" spans="1:35" ht="15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</row>
    <row r="307" spans="1:35" ht="15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</row>
    <row r="308" spans="1:35" ht="15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</row>
    <row r="309" spans="1:35" ht="15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</row>
    <row r="310" spans="1:35" ht="15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</row>
    <row r="311" spans="1:35" ht="15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</row>
    <row r="312" spans="1:35" ht="15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</row>
    <row r="313" spans="1:35" ht="15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</row>
    <row r="314" spans="1:35" ht="15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</row>
    <row r="315" spans="1:35" ht="15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</row>
    <row r="316" spans="1:35" ht="15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</row>
    <row r="317" spans="1:35" ht="15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</row>
    <row r="318" spans="1:35" ht="15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</row>
    <row r="319" spans="1:35" ht="15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</row>
    <row r="320" spans="1:35" ht="15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</row>
    <row r="321" spans="1:35" ht="15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</row>
    <row r="322" spans="1:35" ht="15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</row>
    <row r="323" spans="1:35" ht="15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</row>
    <row r="324" spans="1:35" ht="15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</row>
    <row r="325" spans="1:35" ht="15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</row>
    <row r="326" spans="1:35" ht="15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</row>
    <row r="327" spans="1:35" ht="15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</row>
    <row r="328" spans="1:35" ht="15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</row>
    <row r="329" spans="1:35" ht="15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</row>
    <row r="330" spans="1:35" ht="15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</row>
    <row r="331" spans="1:35" ht="15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</row>
    <row r="332" spans="1:35" ht="15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</row>
    <row r="333" spans="1:35" ht="15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</row>
    <row r="334" spans="1:35" ht="15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</row>
    <row r="335" spans="1:35" ht="15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</row>
    <row r="336" spans="1:35" ht="15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</row>
    <row r="337" spans="1:35" ht="15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</row>
    <row r="338" spans="1:35" ht="15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</row>
    <row r="339" spans="1:35" ht="15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</row>
    <row r="340" spans="1:35" ht="15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</row>
    <row r="341" spans="1:35" ht="15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</row>
    <row r="342" spans="1:35" ht="15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</row>
    <row r="343" spans="1:35" ht="15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</row>
    <row r="344" spans="1:35" ht="15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</row>
    <row r="345" spans="1:35" ht="15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</row>
    <row r="346" spans="1:35" ht="15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</row>
    <row r="347" spans="1:35" ht="15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</row>
    <row r="348" spans="1:35" ht="15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</row>
    <row r="349" spans="1:35" ht="15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</row>
    <row r="350" spans="1:35" ht="15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</row>
    <row r="351" spans="1:35" ht="15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</row>
    <row r="352" spans="1:35" ht="15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</row>
    <row r="353" spans="1:35" ht="15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</row>
    <row r="354" spans="1:35" ht="15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</row>
    <row r="355" spans="1:35" ht="15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</row>
    <row r="356" spans="1:35" ht="15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</row>
    <row r="357" spans="1:35" ht="15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</row>
    <row r="358" spans="1:35" ht="15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</row>
    <row r="359" spans="1:35" ht="15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</row>
    <row r="360" spans="1:35" ht="15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</row>
    <row r="361" spans="1:35" ht="15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</row>
    <row r="362" spans="1:35" ht="15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</row>
    <row r="363" spans="1:35" ht="15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</row>
    <row r="364" spans="1:35" ht="15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</row>
    <row r="365" spans="1:35" ht="15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</row>
    <row r="366" spans="1:35" ht="15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</row>
    <row r="367" spans="1:35" ht="15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</row>
    <row r="368" spans="1:35" ht="15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</row>
    <row r="369" spans="1:35" ht="15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</row>
    <row r="370" spans="1:35" ht="15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</row>
    <row r="371" spans="1:35" ht="15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</row>
    <row r="372" spans="1:35" ht="15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</row>
    <row r="373" spans="1:35" ht="15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</row>
    <row r="374" spans="1:35" ht="15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</row>
    <row r="375" spans="1:35" ht="15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</row>
    <row r="376" spans="1:35" ht="15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</row>
    <row r="377" spans="1:35" ht="15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</row>
    <row r="378" spans="1:35" ht="15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</row>
    <row r="379" spans="1:35" ht="15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</row>
    <row r="380" spans="1:35" ht="15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</row>
    <row r="381" spans="1:35" ht="15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</row>
    <row r="382" spans="1:35" ht="15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</row>
    <row r="383" spans="1:35" ht="15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</row>
    <row r="384" spans="1:35" ht="15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1:35" ht="15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1:35" ht="15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1:35" ht="15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1:35" ht="15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1:35" ht="15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1:35" ht="15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1:35" ht="15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1:35" ht="15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1:35" ht="15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1:35" ht="15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1:35" ht="15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1:35" ht="15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1:35" ht="15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1:35" ht="15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1:35" ht="15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1:35" ht="15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1:35" ht="15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1:35" ht="15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1:35" ht="15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1:35" ht="15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1:35" ht="15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1:35" ht="15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1:35" ht="15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1:35" ht="15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1:35" ht="15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1:35" ht="15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1:35" ht="15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1:35" ht="15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1:35" ht="15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1:35" ht="15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1:35" ht="15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1:35" ht="15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1:35" ht="15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1:35" ht="15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1:35" ht="15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1:35" ht="15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1:35" ht="15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1:35" ht="15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1:35" ht="15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1:35" ht="15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1:35" ht="15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1:35" ht="15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1:35" ht="15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1:35" ht="15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1:35" ht="15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1:35" ht="15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1:35" ht="15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1:35" ht="15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1:35" ht="15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1:35" ht="15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1:35" ht="15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1:35" ht="15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1:35" ht="15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1:35" ht="15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1:35" ht="15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1:35" ht="15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1:35" ht="15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1:35" ht="15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1:35" ht="15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1:35" ht="15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1:35" ht="15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1:35" ht="15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1:35" ht="15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1:35" ht="15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1:35" ht="15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1:35" ht="15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1:35" ht="15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1:35" ht="15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1:35" ht="15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1:35" ht="15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1:35" ht="15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1:35" ht="15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1:35" ht="15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1:35" ht="15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1:35" ht="15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1:35" ht="15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1:35" ht="15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1:35" ht="15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1:35" ht="15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1:35" ht="15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1:35" ht="15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1:35" ht="15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1:35" ht="15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1:35" ht="15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1:35" ht="15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1:35" ht="15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1:35" ht="15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1:35" ht="15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1:35" ht="15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1:35" ht="15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1:35" ht="15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1:35" ht="15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1:35" ht="15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1:35" ht="15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1:35" ht="15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1:35" ht="15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1:35" ht="15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1:35" ht="15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1:35" ht="15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1:35" ht="15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1:35" ht="15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1:35" ht="15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1:35" ht="15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1:35" ht="15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1:35" ht="15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1:35" ht="15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1:35" ht="15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1:35" ht="15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1:35" ht="15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1:35" ht="15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1:35" ht="15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1:35" ht="15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1:35" ht="15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1:35" ht="15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1:35" ht="15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1:35" ht="15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1:35" ht="15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1:35" ht="15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1:35" ht="15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1:35" ht="15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1:35" ht="15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1:35" ht="15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1:35" ht="15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1:35" ht="15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1:35" ht="15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1:35" ht="15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1:35" ht="15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1:35" ht="15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1:35" ht="15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1:35" ht="15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1:35" ht="15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1:35" ht="15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1:35" ht="15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1:35" ht="15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1:35" ht="15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1:35" ht="15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1:35" ht="15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1:35" ht="15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1:35" ht="15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  <row r="524" spans="1:35" ht="15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</row>
    <row r="525" spans="1:35" ht="15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</row>
    <row r="526" spans="1:35" ht="15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</row>
    <row r="527" spans="1:35" ht="15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</row>
    <row r="528" spans="1:35" ht="15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</row>
    <row r="529" spans="1:35" ht="15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</row>
    <row r="530" spans="1:35" ht="15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</row>
    <row r="531" spans="1:35" ht="15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</row>
    <row r="532" spans="1:35" ht="15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</row>
    <row r="533" spans="1:35" ht="15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</row>
    <row r="534" spans="1:35" ht="15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</row>
    <row r="535" spans="1:35" ht="15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</row>
    <row r="536" spans="1:35" ht="15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</row>
    <row r="537" spans="1:35" ht="15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</row>
    <row r="538" spans="1:35" ht="15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</row>
    <row r="539" spans="1:35" ht="15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</row>
    <row r="540" spans="1:35" ht="15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</row>
    <row r="541" spans="1:35" ht="15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</row>
    <row r="542" spans="1:35" ht="15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</row>
    <row r="543" spans="1:35" ht="15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</row>
    <row r="544" spans="1:35" ht="15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</row>
    <row r="545" spans="1:35" ht="15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</row>
    <row r="546" spans="1:35" ht="15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</row>
    <row r="547" spans="1:35" ht="15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</row>
    <row r="548" spans="1:35" ht="15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</row>
    <row r="549" spans="1:35" ht="15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</row>
    <row r="550" spans="1:35" ht="15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</row>
    <row r="551" spans="1:35" ht="15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</row>
    <row r="552" spans="1:35" ht="15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</row>
    <row r="553" spans="1:35" ht="15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</row>
    <row r="554" spans="1:35" ht="15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</row>
    <row r="555" spans="1:35" ht="15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</row>
    <row r="556" spans="1:35" ht="15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</row>
    <row r="557" spans="1:35" ht="15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</row>
    <row r="558" spans="1:35" ht="15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</row>
    <row r="559" spans="1:35" ht="15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</row>
    <row r="560" spans="1:35" ht="15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</row>
    <row r="561" spans="1:35" ht="15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</row>
    <row r="562" spans="1:35" ht="15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</row>
    <row r="563" spans="1:35" ht="15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</row>
    <row r="564" spans="1:35" ht="15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</row>
    <row r="565" spans="1:35" ht="15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</row>
    <row r="566" spans="1:35" ht="15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</row>
    <row r="567" spans="1:35" ht="15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</row>
    <row r="568" spans="1:35" ht="15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</row>
    <row r="569" spans="1:35" ht="15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</row>
    <row r="570" spans="1:35" ht="15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</row>
    <row r="571" spans="1:35" ht="15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</row>
    <row r="572" spans="1:35" ht="15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</row>
    <row r="573" spans="1:35" ht="15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</row>
    <row r="574" spans="1:35" ht="15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</row>
    <row r="575" spans="1:35" ht="15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</row>
    <row r="576" spans="1:35" ht="15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</row>
    <row r="577" spans="1:35" ht="15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</row>
    <row r="578" spans="1:35" ht="15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</row>
    <row r="579" spans="1:35" ht="15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</row>
    <row r="580" spans="1:35" ht="15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</row>
    <row r="581" spans="1:35" ht="15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</row>
    <row r="582" spans="1:35" ht="15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</row>
    <row r="583" spans="1:35" ht="15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</row>
    <row r="584" spans="1:35" ht="15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</row>
    <row r="585" spans="1:35" ht="15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</row>
    <row r="586" spans="1:35" ht="15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</row>
    <row r="587" spans="1:35" ht="15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</row>
    <row r="588" spans="1:35" ht="15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</row>
    <row r="589" spans="1:35" ht="15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</row>
    <row r="590" spans="1:35" ht="15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</row>
    <row r="591" spans="1:35" ht="15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</row>
    <row r="592" spans="1:35" ht="15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</row>
    <row r="593" spans="1:35" ht="15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</row>
    <row r="594" spans="1:35" ht="15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</row>
    <row r="595" spans="1:35" ht="15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</row>
    <row r="596" spans="1:35" ht="15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</row>
    <row r="597" spans="1:35" ht="15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</row>
    <row r="598" spans="1:35" ht="15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</row>
    <row r="599" spans="1:35" ht="15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</row>
    <row r="600" spans="1:35" ht="15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</row>
    <row r="601" spans="1:35" ht="15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</row>
    <row r="602" spans="1:35" ht="15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</row>
    <row r="603" spans="1:35" ht="15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</row>
    <row r="604" spans="1:35" ht="15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</row>
    <row r="605" spans="1:35" ht="15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</row>
    <row r="606" spans="1:35" ht="15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</row>
    <row r="607" spans="1:35" ht="15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</row>
    <row r="608" spans="1:35" ht="15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</row>
    <row r="609" spans="1:35" ht="15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</row>
    <row r="610" spans="1:35" ht="15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</row>
    <row r="611" spans="1:35" ht="15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</row>
    <row r="612" spans="1:35" ht="15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</row>
    <row r="613" spans="1:35" ht="15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</row>
    <row r="614" spans="1:35" ht="15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</row>
    <row r="615" spans="1:35" ht="15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</row>
    <row r="616" spans="1:35" ht="15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</row>
    <row r="617" spans="1:35" ht="15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</row>
    <row r="618" spans="1:35" ht="15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</row>
    <row r="619" spans="1:35" ht="15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</row>
    <row r="620" spans="1:35" ht="15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</row>
    <row r="621" spans="1:35" ht="15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</row>
    <row r="622" spans="1:35" ht="15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</row>
    <row r="623" spans="1:35" ht="15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</row>
    <row r="624" spans="1:35" ht="15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</row>
    <row r="625" spans="1:35" ht="15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</row>
    <row r="626" spans="1:35" ht="15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</row>
    <row r="627" spans="1:35" ht="15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</row>
    <row r="628" spans="1:35" ht="15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</row>
    <row r="629" spans="1:35" ht="15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</row>
    <row r="630" spans="1:35" ht="15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</row>
    <row r="631" spans="1:35" ht="15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</row>
    <row r="632" spans="1:35" ht="15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</row>
    <row r="633" spans="1:35" ht="15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</row>
    <row r="634" spans="1:35" ht="15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</row>
    <row r="635" spans="1:35" ht="15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</row>
    <row r="636" spans="1:35" ht="15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</row>
    <row r="637" spans="1:35" ht="15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</row>
    <row r="638" spans="1:35" ht="15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</row>
    <row r="639" spans="1:35" ht="15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</row>
    <row r="640" spans="1:35" ht="15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</row>
    <row r="641" spans="1:35" ht="15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</row>
    <row r="642" spans="1:35" ht="15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</row>
    <row r="643" spans="1:35" ht="15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</row>
    <row r="644" spans="1:35" ht="15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</row>
    <row r="645" spans="1:35" ht="15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</row>
    <row r="646" spans="1:35" ht="15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</row>
    <row r="647" spans="1:35" ht="15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</row>
    <row r="648" spans="1:35" ht="15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</row>
    <row r="649" spans="1:35" ht="15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</row>
    <row r="650" spans="1:35" ht="15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</row>
    <row r="651" spans="1:35" ht="15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</row>
    <row r="652" spans="1:35" ht="15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</row>
    <row r="653" spans="1:35" ht="15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</row>
    <row r="654" spans="1:35" ht="15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</row>
    <row r="655" spans="1:35" ht="15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</row>
    <row r="656" spans="1:35" ht="15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</row>
    <row r="657" spans="1:35" ht="15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</row>
    <row r="658" spans="1:35" ht="15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</row>
    <row r="659" spans="1:35" ht="15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</row>
    <row r="660" spans="1:35" ht="15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</row>
    <row r="661" spans="1:35" ht="15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</row>
    <row r="662" spans="1:35" ht="15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</row>
    <row r="663" spans="1:35" ht="15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</row>
    <row r="664" spans="1:35" ht="15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</row>
    <row r="665" spans="1:35" ht="15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</row>
    <row r="666" spans="1:35" ht="15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</row>
    <row r="667" spans="1:35" ht="15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</row>
    <row r="668" spans="1:35" ht="15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</row>
    <row r="669" spans="1:35" ht="15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</row>
    <row r="670" spans="1:35" ht="15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</row>
    <row r="671" spans="1:35" ht="15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</row>
    <row r="672" spans="1:35" ht="15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</row>
    <row r="673" spans="1:35" ht="15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</row>
    <row r="674" spans="1:35" ht="15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</row>
    <row r="675" spans="1:35" ht="15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</row>
    <row r="676" spans="1:35" ht="15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</row>
    <row r="677" spans="1:35" ht="15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</row>
    <row r="678" spans="1:35" ht="15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</row>
    <row r="679" spans="1:35" ht="15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</row>
    <row r="680" spans="1:35" ht="15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</row>
    <row r="681" spans="1:35" ht="15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</row>
    <row r="682" spans="1:35" ht="15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</row>
    <row r="683" spans="1:35" ht="15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</row>
    <row r="684" spans="1:35" ht="15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</row>
    <row r="685" spans="1:35" ht="15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</row>
    <row r="686" spans="1:35" ht="15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</row>
    <row r="687" spans="1:35" ht="15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</row>
    <row r="688" spans="1:35" ht="15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</row>
    <row r="689" spans="1:35" ht="15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</row>
    <row r="690" spans="1:35" ht="15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</row>
    <row r="691" spans="1:35" ht="15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</row>
    <row r="692" spans="1:35" ht="15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</row>
    <row r="693" spans="1:35" ht="15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</row>
    <row r="694" spans="1:35" ht="15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</row>
    <row r="695" spans="1:35" ht="15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</row>
    <row r="696" spans="1:35" ht="15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</row>
    <row r="697" spans="1:35" ht="15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</row>
    <row r="698" spans="1:35" ht="15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</row>
    <row r="699" spans="1:35" ht="15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</row>
    <row r="700" spans="1:35" ht="15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</row>
    <row r="701" spans="1:35" ht="15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</row>
    <row r="702" spans="1:35" ht="15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</row>
    <row r="703" spans="1:35" ht="15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</row>
    <row r="704" spans="1:35" ht="15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</row>
    <row r="705" spans="1:35" ht="15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</row>
    <row r="706" spans="1:35" ht="15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</row>
    <row r="707" spans="1:35" ht="15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</row>
    <row r="708" spans="1:35" ht="15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</row>
    <row r="709" spans="1:35" ht="15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</row>
    <row r="710" spans="1:35" ht="15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</row>
    <row r="711" spans="1:35" ht="15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</row>
    <row r="712" spans="1:35" ht="15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</row>
    <row r="713" spans="1:35" ht="15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</row>
    <row r="714" spans="1:35" ht="15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</row>
    <row r="715" spans="1:35" ht="15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</row>
    <row r="716" spans="1:35" ht="15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</row>
    <row r="717" spans="1:35" ht="15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</row>
    <row r="718" spans="1:35" ht="15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</row>
    <row r="719" spans="1:35" ht="15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</row>
    <row r="720" spans="1:35" ht="15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</row>
    <row r="721" spans="1:35" ht="15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</row>
    <row r="722" spans="1:35" ht="15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</row>
    <row r="723" spans="1:35" ht="15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</row>
    <row r="724" spans="1:35" ht="15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</row>
    <row r="725" spans="1:35" ht="15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</row>
    <row r="726" spans="1:35" ht="15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</row>
    <row r="727" spans="1:35" ht="15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</row>
    <row r="728" spans="1:35" ht="15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</row>
    <row r="729" spans="1:35" ht="15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</row>
    <row r="730" spans="1:35" ht="15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</row>
    <row r="731" spans="1:35" ht="15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</row>
    <row r="732" spans="1:35" ht="15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</row>
    <row r="733" spans="1:35" ht="15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</row>
    <row r="734" spans="1:35" ht="15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</row>
    <row r="735" spans="1:35" ht="15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</row>
    <row r="736" spans="1:35" ht="15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</row>
    <row r="737" spans="1:35" ht="15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</row>
    <row r="738" spans="1:35" ht="15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</row>
    <row r="739" spans="1:35" ht="15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</row>
    <row r="740" spans="1:35" ht="15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</row>
    <row r="741" spans="1:35" ht="15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</row>
    <row r="742" spans="1:35" ht="15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</row>
    <row r="743" spans="1:35" ht="15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</row>
    <row r="744" spans="1:35" ht="15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</row>
    <row r="745" spans="1:35" ht="15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</row>
    <row r="746" spans="1:35" ht="15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</row>
    <row r="747" spans="1:35" ht="15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</row>
    <row r="748" spans="1:35" ht="15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</row>
    <row r="749" spans="1:35" ht="15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</row>
    <row r="750" spans="1:35" ht="15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</row>
    <row r="751" spans="1:35" ht="15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</row>
    <row r="752" spans="1:35" ht="15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</row>
    <row r="753" spans="1:35" ht="15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</row>
    <row r="754" spans="1:35" ht="15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</row>
    <row r="755" spans="1:35" ht="15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</row>
    <row r="756" spans="1:35" ht="15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</row>
    <row r="757" spans="1:35" ht="15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</row>
    <row r="758" spans="1:35" ht="15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</row>
    <row r="759" spans="1:35" ht="15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</row>
    <row r="760" spans="1:35" ht="15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</row>
    <row r="761" spans="1:35" ht="15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</row>
    <row r="762" spans="1:35" ht="15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</row>
    <row r="763" spans="1:35" ht="15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</row>
    <row r="764" spans="1:35" ht="15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</row>
    <row r="765" spans="1:35" ht="15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</row>
    <row r="766" spans="1:35" ht="15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</row>
    <row r="767" spans="1:35" ht="15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</row>
    <row r="768" spans="1:35" ht="15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</row>
    <row r="769" spans="1:35" ht="15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</row>
    <row r="770" spans="1:35" ht="15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</row>
    <row r="771" spans="1:35" ht="15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</row>
    <row r="772" spans="1:35" ht="15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</row>
    <row r="773" spans="1:35" ht="15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</row>
    <row r="774" spans="1:35" ht="15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</row>
    <row r="775" spans="1:35" ht="15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</row>
    <row r="776" spans="1:35" ht="15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</row>
    <row r="777" spans="1:35" ht="15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</row>
    <row r="778" spans="1:35" ht="15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</row>
    <row r="779" spans="1:35" ht="15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</row>
    <row r="780" spans="1:35" ht="15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</row>
    <row r="781" spans="1:35" ht="15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</row>
    <row r="782" spans="1:35" ht="15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</row>
    <row r="783" spans="1:35" ht="15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</row>
    <row r="784" spans="1:35" ht="15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</row>
    <row r="785" spans="1:35" ht="15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</row>
    <row r="786" spans="1:35" ht="15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</row>
    <row r="787" spans="1:35" ht="15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</row>
    <row r="788" spans="1:35" ht="15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</row>
    <row r="789" spans="1:35" ht="15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</row>
    <row r="790" spans="1:35" ht="15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</row>
    <row r="791" spans="1:35" ht="15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</row>
    <row r="792" spans="1:35" ht="15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</row>
    <row r="793" spans="1:35" ht="15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</row>
    <row r="794" spans="1:35" ht="15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</row>
    <row r="795" spans="1:35" ht="15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</row>
    <row r="796" spans="1:35" ht="15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</row>
    <row r="797" spans="1:35" ht="15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</row>
    <row r="798" spans="1:35" ht="15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</row>
    <row r="799" spans="1:35" ht="15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</row>
    <row r="800" spans="1:35" ht="15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</row>
    <row r="801" spans="1:35" ht="15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</row>
    <row r="802" spans="1:35" ht="15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</row>
    <row r="803" spans="1:35" ht="15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</row>
    <row r="804" spans="1:35" ht="15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</row>
    <row r="805" spans="1:35" ht="15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</row>
    <row r="806" spans="1:35" ht="15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</row>
    <row r="807" spans="1:35" ht="15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</row>
    <row r="808" spans="1:35" ht="15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</row>
    <row r="809" spans="1:35" ht="15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</row>
    <row r="810" spans="1:35" ht="15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</row>
    <row r="811" spans="1:35" ht="15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</row>
    <row r="812" spans="1:35" ht="15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</row>
    <row r="813" spans="1:35" ht="15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</row>
    <row r="814" spans="1:35" ht="15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</row>
    <row r="815" spans="1:35" ht="15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</row>
    <row r="816" spans="1:35" ht="15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</row>
    <row r="817" spans="1:35" ht="15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</row>
    <row r="818" spans="1:35" ht="15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</row>
    <row r="819" spans="1:35" ht="15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</row>
    <row r="820" spans="1:35" ht="15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</row>
    <row r="821" spans="1:35" ht="15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</row>
    <row r="822" spans="1:35" ht="15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</row>
    <row r="823" spans="1:35" ht="15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</row>
    <row r="824" spans="1:35" ht="15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</row>
    <row r="825" spans="1:35" ht="15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</row>
    <row r="826" spans="1:35" ht="15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</row>
    <row r="827" spans="1:35" ht="15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</row>
    <row r="828" spans="1:35" ht="15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</row>
    <row r="829" spans="1:35" ht="15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</row>
    <row r="830" spans="1:35" ht="15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</row>
    <row r="831" spans="1:35" ht="15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</row>
    <row r="832" spans="1:35" ht="15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</row>
    <row r="833" spans="1:35" ht="15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</row>
    <row r="834" spans="1:35" ht="15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</row>
    <row r="835" spans="1:35" ht="15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</row>
    <row r="836" spans="1:35" ht="15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</row>
    <row r="837" spans="1:35" ht="15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</row>
    <row r="838" spans="1:35" ht="15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</row>
    <row r="839" spans="1:35" ht="15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</row>
    <row r="840" spans="1:35" ht="15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</row>
    <row r="841" spans="1:35" ht="15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</row>
    <row r="842" spans="1:35" ht="15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</row>
    <row r="843" spans="1:35" ht="15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</row>
    <row r="844" spans="1:35" ht="15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</row>
    <row r="845" spans="1:35" ht="15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</row>
    <row r="846" spans="1:35" ht="15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</row>
    <row r="847" spans="1:35" ht="15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</row>
    <row r="848" spans="1:35" ht="15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</row>
    <row r="849" spans="1:35" ht="15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</row>
    <row r="850" spans="1:35" ht="15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</row>
    <row r="851" spans="1:35" ht="15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</row>
    <row r="852" spans="1:35" ht="15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</row>
    <row r="853" spans="1:35" ht="15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</row>
    <row r="854" spans="1:35" ht="15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</row>
    <row r="855" spans="1:35" ht="15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</row>
    <row r="856" spans="1:35" ht="15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</row>
    <row r="857" spans="1:35" ht="15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</row>
    <row r="858" spans="1:35" ht="15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</row>
    <row r="859" spans="1:35" ht="15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</row>
    <row r="860" spans="1:35" ht="15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</row>
    <row r="861" spans="1:35" ht="15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</row>
    <row r="862" spans="1:35" ht="15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</row>
    <row r="863" spans="1:35" ht="15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</row>
    <row r="864" spans="1:35" ht="15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</row>
    <row r="865" spans="1:35" ht="15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</row>
    <row r="866" spans="1:35" ht="15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</row>
    <row r="867" spans="1:35" ht="15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</row>
    <row r="868" spans="1:35" ht="15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</row>
    <row r="869" spans="1:35" ht="15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</row>
    <row r="870" spans="1:35" ht="15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</row>
    <row r="871" spans="1:35" ht="15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</row>
    <row r="872" spans="1:35" ht="15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</row>
    <row r="873" spans="1:35" ht="15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</row>
    <row r="874" spans="1:35" ht="15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</row>
    <row r="875" spans="1:35" ht="15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</row>
    <row r="876" spans="1:35" ht="15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</row>
    <row r="877" spans="1:35" ht="15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</row>
    <row r="878" spans="1:35" ht="15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</row>
    <row r="879" spans="1:35" ht="15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</row>
    <row r="880" spans="1:35" ht="15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</row>
    <row r="881" spans="1:35" ht="15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</row>
    <row r="882" spans="1:35" ht="15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</row>
    <row r="883" spans="1:35" ht="15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</row>
    <row r="884" spans="1:35" ht="15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</row>
    <row r="885" spans="1:35" ht="15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</row>
    <row r="886" spans="1:35" ht="15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</row>
    <row r="887" spans="1:35" ht="15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</row>
    <row r="888" spans="1:35" ht="15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</row>
    <row r="889" spans="1:35" ht="15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</row>
    <row r="890" spans="1:35" ht="15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</row>
    <row r="891" spans="1:35" ht="15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</row>
    <row r="892" spans="1:35" ht="15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</row>
    <row r="893" spans="1:35" ht="15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</row>
    <row r="894" spans="1:35" ht="15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</row>
    <row r="895" spans="1:35" ht="15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</row>
    <row r="896" spans="1:35" ht="15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</row>
    <row r="897" spans="1:35" ht="15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</row>
    <row r="898" spans="1:35" ht="15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</row>
    <row r="899" spans="1:35" ht="15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</row>
    <row r="900" spans="1:35" ht="15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</row>
    <row r="901" spans="1:35" ht="15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</row>
    <row r="902" spans="1:35" ht="15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</row>
    <row r="903" spans="1:35" ht="15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</row>
    <row r="904" spans="1:35" ht="15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</row>
    <row r="905" spans="1:35" ht="15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</row>
    <row r="906" spans="1:35" ht="15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</row>
    <row r="907" spans="1:35" ht="15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</row>
    <row r="908" spans="1:35" ht="15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</row>
    <row r="909" spans="1:35" ht="15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</row>
    <row r="910" spans="1:35" ht="15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</row>
    <row r="911" spans="1:35" ht="15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</row>
    <row r="912" spans="1:35" ht="15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</row>
    <row r="913" spans="1:35" ht="15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</row>
    <row r="914" spans="1:35" ht="15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</row>
    <row r="915" spans="1:35" ht="15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</row>
    <row r="916" spans="1:35" ht="15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</row>
    <row r="917" spans="1:35" ht="15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</row>
    <row r="918" spans="1:35" ht="15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</row>
    <row r="919" spans="1:35" ht="15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</row>
    <row r="920" spans="1:35" ht="15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</row>
    <row r="921" spans="1:35" ht="15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</row>
    <row r="922" spans="1:35" ht="15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</row>
    <row r="923" spans="1:35" ht="15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</row>
    <row r="924" spans="1:35" ht="15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</row>
    <row r="925" spans="1:35" ht="15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</row>
    <row r="926" spans="1:35" ht="15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</row>
    <row r="927" spans="1:35" ht="15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</row>
    <row r="928" spans="1:35" ht="15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</row>
    <row r="929" spans="1:35" ht="15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</row>
    <row r="930" spans="1:35" ht="15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</row>
    <row r="931" spans="1:35" ht="15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</row>
    <row r="932" spans="1:35" ht="15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</row>
    <row r="933" spans="1:35" ht="15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</row>
    <row r="934" spans="1:35" ht="15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</row>
    <row r="935" spans="1:35" ht="15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</row>
    <row r="936" spans="1:35" ht="15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</row>
    <row r="937" spans="1:35" ht="15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</row>
    <row r="938" spans="1:35" ht="15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</row>
    <row r="939" spans="1:35" ht="15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</row>
    <row r="940" spans="1:35" ht="15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</row>
    <row r="941" spans="1:35" ht="15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</row>
    <row r="942" spans="1:35" ht="15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</row>
    <row r="943" spans="1:35" ht="15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</row>
    <row r="944" spans="1:35" ht="15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</row>
    <row r="945" spans="1:35" ht="15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</row>
    <row r="946" spans="1:35" ht="15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</row>
    <row r="947" spans="1:35" ht="15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</row>
    <row r="948" spans="1:35" ht="15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</row>
    <row r="949" spans="1:35" ht="15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</row>
    <row r="950" spans="1:35" ht="15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</row>
    <row r="951" spans="1:35" ht="15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</row>
    <row r="952" spans="1:35" ht="15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</row>
    <row r="953" spans="1:35" ht="15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</row>
    <row r="954" spans="1:35" ht="15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</row>
    <row r="955" spans="1:35" ht="15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</row>
    <row r="956" spans="1:35" ht="15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</row>
    <row r="957" spans="1:35" ht="15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</row>
    <row r="958" spans="1:35" ht="15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</row>
    <row r="959" spans="1:35" ht="15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</row>
    <row r="960" spans="1:35" ht="15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</row>
    <row r="961" spans="1:35" ht="15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</row>
    <row r="962" spans="1:35" ht="15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</row>
    <row r="963" spans="1:35" ht="15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</row>
    <row r="964" spans="1:35" ht="15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</row>
    <row r="965" spans="1:35" ht="15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</row>
    <row r="966" spans="1:35" ht="15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</row>
    <row r="967" spans="1:35" ht="15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</row>
    <row r="968" spans="1:35" ht="15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</row>
    <row r="969" spans="1:35" ht="15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</row>
    <row r="970" spans="1:35" ht="15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</row>
    <row r="971" spans="1:35" ht="15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</row>
    <row r="972" spans="1:35" ht="15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</row>
    <row r="973" spans="1:35" ht="15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</row>
    <row r="974" spans="1:35" ht="15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</row>
    <row r="975" spans="1:35" ht="15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</row>
    <row r="976" spans="1:35" ht="15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</row>
    <row r="977" spans="1:35" ht="15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</row>
    <row r="978" spans="1:35" ht="15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</row>
    <row r="979" spans="1:35" ht="15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</row>
    <row r="980" spans="1:35" ht="15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</row>
    <row r="981" spans="1:35" ht="15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</row>
    <row r="982" spans="1:35" ht="15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</row>
    <row r="983" spans="1:35" ht="15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</row>
    <row r="984" spans="1:35" ht="15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</row>
    <row r="985" spans="1:35" ht="15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</row>
    <row r="986" spans="1:35" ht="15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</row>
    <row r="987" spans="1:35" ht="15.7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</row>
    <row r="988" spans="1:35" ht="15.7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</row>
    <row r="989" spans="1:35" ht="15.7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</row>
    <row r="990" spans="1:35" ht="15.7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</row>
    <row r="991" spans="1:35" ht="15.7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</row>
    <row r="992" spans="1:35" ht="15.7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</row>
    <row r="993" spans="1:35" ht="15.7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</row>
    <row r="994" spans="1:35" ht="15.7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</row>
    <row r="995" spans="1:35" ht="15.7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</row>
    <row r="996" spans="1:35" ht="15.7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</row>
    <row r="997" spans="1:35" ht="15.7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</row>
    <row r="998" spans="1:35" ht="15.7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</row>
    <row r="999" spans="1:35" ht="15.7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</row>
    <row r="1000" spans="1:35" ht="15.7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</row>
    <row r="1001" spans="1:35" ht="15.7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</row>
    <row r="1002" spans="1:35" ht="15.7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</row>
    <row r="1003" spans="1:35" ht="15.7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</row>
    <row r="1004" spans="1:35" ht="15.7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</row>
    <row r="1005" spans="1:35" ht="15.7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</row>
    <row r="1006" spans="1:35" ht="15.7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</row>
    <row r="1007" spans="1:35" ht="15.7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</row>
    <row r="1008" spans="1:35" ht="15.7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</row>
    <row r="1009" spans="1:35" ht="15.7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</row>
    <row r="1010" spans="1:35" ht="15.7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</row>
    <row r="1011" spans="1:35" ht="15.7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</row>
    <row r="1012" spans="1:35" ht="15.7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</row>
    <row r="1013" spans="1:35" ht="15.7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</row>
    <row r="1014" spans="1:35" ht="15.7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</row>
    <row r="1015" spans="1:35" ht="15.7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</row>
    <row r="1016" spans="1:35" ht="15.7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</row>
    <row r="1017" spans="1:35" ht="15.7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</row>
    <row r="1018" spans="1:35" ht="15.7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</row>
    <row r="1019" spans="1:35" ht="15.7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</row>
    <row r="1020" spans="1:35" ht="15.7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</row>
    <row r="1021" spans="1:35" ht="15.7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</row>
    <row r="1022" spans="1:35" ht="15.7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</row>
    <row r="1023" spans="1:35" ht="15.7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</row>
    <row r="1024" spans="1:35" ht="15.7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</row>
    <row r="1025" spans="1:35" ht="15.7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</row>
    <row r="1026" spans="1:35" ht="15.7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</row>
    <row r="1027" spans="1:35" ht="15.7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</row>
    <row r="1028" spans="1:35" ht="15.7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</row>
    <row r="1029" spans="1:35" ht="15.7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</row>
    <row r="1030" spans="1:35" ht="15.7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</row>
    <row r="1031" spans="1:35" ht="15.7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</row>
    <row r="1032" spans="1:35" ht="15.7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</row>
    <row r="1033" spans="1:35" ht="15.7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</row>
    <row r="1034" spans="1:35" ht="15.7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</row>
    <row r="1035" spans="1:35" ht="15.7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</row>
    <row r="1036" spans="1:35" ht="15.7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</row>
    <row r="1037" spans="1:35" ht="15.7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</row>
    <row r="1038" spans="1:35" ht="15.7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</row>
    <row r="1039" spans="1:35" ht="15.7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</row>
    <row r="1040" spans="1:35" ht="15.7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</row>
    <row r="1041" spans="1:35" ht="15.7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</row>
    <row r="1042" spans="1:35" ht="15.7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</row>
    <row r="1043" spans="1:35" ht="15.7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</row>
    <row r="1044" spans="1:35" ht="15.7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</row>
    <row r="1045" spans="1:35" ht="15.7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</row>
    <row r="1046" spans="1:35" ht="15.7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</row>
    <row r="1047" spans="1:35" ht="15.7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</row>
    <row r="1048" spans="1:35" ht="15.7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</row>
    <row r="1049" spans="1:35" ht="15.7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</row>
    <row r="1050" spans="1:35" ht="15.7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</row>
    <row r="1051" spans="1:35" ht="15.7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</row>
    <row r="1052" spans="1:35" ht="15.7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</row>
    <row r="1053" spans="1:35" ht="15.7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</row>
    <row r="1054" spans="1:35" ht="15.7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</row>
    <row r="1055" spans="1:35" ht="15.7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</row>
    <row r="1056" spans="1:35" ht="15.7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</row>
    <row r="1057" spans="1:35" ht="15.7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</row>
    <row r="1058" spans="1:35" ht="15.7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</row>
    <row r="1059" spans="1:35" ht="15.7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</row>
    <row r="1060" spans="1:35" ht="15.7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</row>
    <row r="1061" spans="1:35" ht="15.7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</row>
    <row r="1062" spans="1:35" ht="15.7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</row>
    <row r="1063" spans="1:35" ht="15.7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</row>
    <row r="1064" spans="1:35" ht="15.7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</row>
    <row r="1065" spans="1:35" ht="15.7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</row>
    <row r="1066" spans="1:35" ht="15.7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</row>
    <row r="1067" spans="1:35" ht="15.7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</row>
    <row r="1068" spans="1:35" ht="15.7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</row>
    <row r="1069" spans="1:35" ht="15.7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</row>
    <row r="1070" spans="1:35" ht="15.7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</row>
    <row r="1071" spans="1:35" ht="15.7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</row>
    <row r="1072" spans="1:35" ht="15.7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</row>
    <row r="1073" spans="1:35" ht="15.7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</row>
    <row r="1074" spans="1:35" ht="15.7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</row>
    <row r="1075" spans="1:35" ht="15.7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</row>
    <row r="1076" spans="1:35" ht="15.7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</row>
    <row r="1077" spans="1:35" ht="15.7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</row>
    <row r="1078" spans="1:35" ht="15.7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</row>
    <row r="1079" spans="1:35" ht="15.7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</row>
    <row r="1080" spans="1:35" ht="15.7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</row>
    <row r="1081" spans="1:35" ht="15.7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</row>
    <row r="1082" spans="1:35" ht="15.7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</row>
    <row r="1083" spans="1:35" ht="15.7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</row>
    <row r="1084" spans="1:35" ht="15.7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</row>
    <row r="1085" spans="1:35" ht="15.7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</row>
    <row r="1086" spans="1:35" ht="15.7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</row>
    <row r="1087" spans="1:35" ht="15.7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</row>
    <row r="1088" spans="1:35" ht="15.7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</row>
    <row r="1089" spans="1:35" ht="15.7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</row>
    <row r="1090" spans="1:35" ht="15.7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</row>
    <row r="1091" spans="1:35" ht="15.7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</row>
    <row r="1092" spans="1:35" ht="15.7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</row>
    <row r="1093" spans="1:35" ht="15.7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</row>
    <row r="1094" spans="1:35" ht="15.7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</row>
    <row r="1095" spans="1:35" ht="15.7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</row>
    <row r="1096" spans="1:35" ht="15.7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</row>
    <row r="1097" spans="1:35" ht="15.7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</row>
    <row r="1098" spans="1:35" ht="15.7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</row>
    <row r="1099" spans="1:35" ht="15.7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</row>
    <row r="1100" spans="1:35" ht="15.7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</row>
    <row r="1101" spans="1:35" ht="15.7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</row>
    <row r="1102" spans="1:35" ht="15.7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</row>
    <row r="1103" spans="1:35" ht="15.7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</row>
    <row r="1104" spans="1:35" ht="15.7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</row>
    <row r="1105" spans="1:35" ht="15.7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</row>
    <row r="1106" spans="1:35" ht="15.7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</row>
    <row r="1107" spans="1:35" ht="15.7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</row>
    <row r="1108" spans="1:35" ht="15.7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</row>
    <row r="1109" spans="1:35" ht="15.7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</row>
    <row r="1110" spans="1:35" ht="15.7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</row>
    <row r="1111" spans="1:35" ht="15.7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</row>
    <row r="1112" spans="1:35" ht="15.7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</row>
    <row r="1113" spans="1:35" ht="15.7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</row>
    <row r="1114" spans="1:35" ht="15.7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</row>
    <row r="1115" spans="1:35" ht="15.7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</row>
    <row r="1116" spans="1:35" ht="15.7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</row>
    <row r="1117" spans="1:35" ht="15.7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</row>
    <row r="1118" spans="1:35" ht="15.7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</row>
    <row r="1119" spans="1:35" ht="15.7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</row>
    <row r="1120" spans="1:35" ht="15.7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</row>
    <row r="1121" spans="1:35" ht="15.7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</row>
    <row r="1122" spans="1:35" ht="15.7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</row>
    <row r="1123" spans="1:35" ht="15.7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</row>
    <row r="1124" spans="1:35" ht="15.7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</row>
    <row r="1125" spans="1:35" ht="15.7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</row>
    <row r="1126" spans="1:35" ht="15.7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</row>
    <row r="1127" spans="1:35" ht="15.7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</row>
    <row r="1128" spans="1:35" ht="15.7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</row>
    <row r="1129" spans="1:35" ht="15.7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</row>
    <row r="1130" spans="1:35" ht="15.7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</row>
    <row r="1131" spans="1:35" ht="15.7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</row>
    <row r="1132" spans="1:35" ht="15.7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</row>
    <row r="1133" spans="1:35" ht="15.7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</row>
    <row r="1134" spans="1:35" ht="15.7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</row>
    <row r="1135" spans="1:35" ht="15.7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</row>
    <row r="1136" spans="1:35" ht="15.7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</row>
    <row r="1137" spans="1:35" ht="15.7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</row>
    <row r="1138" spans="1:35" ht="15.7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</row>
    <row r="1139" spans="1:35" ht="15.7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</row>
    <row r="1140" spans="1:35" ht="15.7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</row>
    <row r="1141" spans="1:35" ht="15.7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</row>
    <row r="1142" spans="1:35" ht="15.7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</row>
    <row r="1143" spans="1:35" ht="15.7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</row>
    <row r="1144" spans="1:35" ht="15.7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</row>
    <row r="1145" spans="1:35" ht="15.7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</row>
    <row r="1146" spans="1:35" ht="15.7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</row>
    <row r="1147" spans="1:35" ht="15.7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</row>
    <row r="1148" spans="1:35" ht="15.7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</row>
    <row r="1149" spans="1:35" ht="15.7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</row>
    <row r="1150" spans="1:35" ht="15.7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</row>
    <row r="1151" spans="1:35" ht="15.7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</row>
    <row r="1152" spans="1:35" ht="15.7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</row>
    <row r="1153" spans="1:35" ht="15.7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</row>
    <row r="1154" spans="1:35" ht="15.7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</row>
    <row r="1155" spans="1:35" ht="15.7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</row>
    <row r="1156" spans="1:35" ht="15.7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</row>
    <row r="1157" spans="1:35" ht="15.7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</row>
    <row r="1158" spans="1:35" ht="15.7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</row>
    <row r="1159" spans="1:35" ht="15.7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</row>
    <row r="1160" spans="1:35" ht="15.7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</row>
    <row r="1161" spans="1:35" ht="15.7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</row>
    <row r="1162" spans="1:35" ht="15.7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</row>
    <row r="1163" spans="1:35" ht="15.7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</row>
    <row r="1164" spans="1:35" ht="15.7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</row>
    <row r="1165" spans="1:35" ht="15.7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</row>
    <row r="1166" spans="1:35" ht="15.7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</row>
    <row r="1167" spans="1:35" ht="15.7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</row>
    <row r="1168" spans="1:35" ht="15.7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</row>
    <row r="1169" spans="1:35" ht="15.7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</row>
    <row r="1170" spans="1:35" ht="15.7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</row>
    <row r="1171" spans="1:35" ht="15.7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</row>
    <row r="1172" spans="1:35" ht="15.7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</row>
    <row r="1173" spans="1:35" ht="15.7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</row>
    <row r="1174" spans="1:35" ht="15.7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</row>
    <row r="1175" spans="1:35" ht="15.7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</row>
    <row r="1176" spans="1:35" ht="15.7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</row>
    <row r="1177" spans="1:35" ht="15.7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</row>
    <row r="1178" spans="1:35" ht="15.7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</row>
    <row r="1179" spans="1:35" ht="15.7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</row>
    <row r="1180" spans="1:35" ht="15.7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</row>
    <row r="1181" spans="1:35" ht="15.7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</row>
    <row r="1182" spans="1:35" ht="15.7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</row>
    <row r="1183" spans="1:35" ht="15.7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</row>
    <row r="1184" spans="1:35" ht="15.7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</row>
    <row r="1185" spans="1:35" ht="15.7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</row>
    <row r="1186" spans="1:35" ht="15.7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</row>
    <row r="1187" spans="1:35" ht="15.7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</row>
    <row r="1188" spans="1:35" ht="15.7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</row>
    <row r="1189" spans="1:35" ht="15.7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</row>
    <row r="1190" spans="1:35" ht="15.7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</row>
    <row r="1191" spans="1:35" ht="15.7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</row>
    <row r="1192" spans="1:35" ht="15.7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</row>
    <row r="1193" spans="1:35" ht="15.7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</row>
    <row r="1194" spans="1:35" ht="15.7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</row>
    <row r="1195" spans="1:35" ht="15.7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</row>
    <row r="1196" spans="1:35" ht="15.7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</row>
    <row r="1197" spans="1:35" ht="15.7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</row>
    <row r="1198" spans="1:35" ht="15.7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</row>
    <row r="1199" spans="1:35" ht="15.7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</row>
    <row r="1200" spans="1:35" ht="15.7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</row>
    <row r="1201" spans="1:35" ht="15.7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</row>
    <row r="1202" spans="1:35" ht="15.7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</row>
    <row r="1203" spans="1:35" ht="15.7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</row>
    <row r="1204" spans="1:35" ht="15.7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</row>
    <row r="1205" spans="1:35" ht="15.7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</row>
    <row r="1206" spans="1:35" ht="15.7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</row>
    <row r="1207" spans="1:35" ht="15.7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</row>
    <row r="1208" spans="1:35" ht="15.7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</row>
    <row r="1209" spans="1:35" ht="15.7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</row>
    <row r="1210" spans="1:35" ht="15.7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</row>
    <row r="1211" spans="1:35" ht="15.7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</row>
    <row r="1212" spans="1:35" ht="15.7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</row>
    <row r="1213" spans="1:35" ht="15.7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</row>
    <row r="1214" spans="1:35" ht="15.7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</row>
    <row r="1215" spans="1:35" ht="15.7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</row>
    <row r="1216" spans="1:35" ht="15.7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</row>
    <row r="1217" spans="1:35" ht="15.7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</row>
    <row r="1218" spans="1:35" ht="15.7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</row>
    <row r="1219" spans="1:35" ht="15.7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</row>
    <row r="1220" spans="1:35" ht="15.7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</row>
    <row r="1221" spans="1:35" ht="15.7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</row>
    <row r="1222" spans="1:35" ht="15.7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</row>
    <row r="1223" spans="1:35" ht="15.7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</row>
    <row r="1224" spans="1:35" ht="15.7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</row>
    <row r="1225" spans="1:35" ht="15.7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</row>
    <row r="1226" spans="1:35" ht="15.7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</row>
    <row r="1227" spans="1:35" ht="15.7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</row>
    <row r="1228" spans="1:35" ht="15.7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</row>
    <row r="1229" spans="1:35" ht="15.7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</row>
    <row r="1230" spans="1:35" ht="15.7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</row>
    <row r="1231" spans="1:35" ht="15.7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</row>
    <row r="1232" spans="1:35" ht="15.7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</row>
    <row r="1233" spans="1:35" ht="15.7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</row>
    <row r="1234" spans="1:35" ht="15.7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</row>
    <row r="1235" spans="1:35" ht="15.7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</row>
    <row r="1236" spans="1:35" ht="15.7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</row>
    <row r="1237" spans="1:35" ht="15.7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</row>
    <row r="1238" spans="1:35" ht="15.7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</row>
    <row r="1239" spans="1:35" ht="15.7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</row>
    <row r="1240" spans="1:35" ht="15.7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</row>
    <row r="1241" spans="1:35" ht="15.7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</row>
    <row r="1242" spans="1:35" ht="15.7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</row>
    <row r="1243" spans="1:35" ht="15.7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</row>
    <row r="1244" spans="1:35" ht="15.7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</row>
    <row r="1245" spans="1:35" ht="15.7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</row>
    <row r="1246" spans="1:35" ht="15.7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</row>
    <row r="1247" spans="1:35" ht="15.7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</row>
    <row r="1248" spans="1:35" ht="15.7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</row>
    <row r="1249" spans="1:35" ht="15.7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</row>
    <row r="1250" spans="1:35" ht="15.7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</row>
    <row r="1251" spans="1:35" ht="15.7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</row>
    <row r="1252" spans="1:35" ht="15.7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</row>
    <row r="1253" spans="1:35" ht="15.7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</row>
    <row r="1254" spans="1:35" ht="15.7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</row>
    <row r="1255" spans="1:35" ht="15.7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</row>
    <row r="1256" spans="1:35" ht="15.7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</row>
    <row r="1257" spans="1:35" ht="15.7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</row>
    <row r="1258" spans="1:35" ht="15.7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</row>
    <row r="1259" spans="1:35" ht="15.7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</row>
    <row r="1260" spans="1:35" ht="15.7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</row>
    <row r="1261" spans="1:35" ht="15.7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</row>
    <row r="1262" spans="1:35" ht="15.7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</row>
    <row r="1263" spans="1:35" ht="15.7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</row>
    <row r="1264" spans="1:35" ht="15.7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</row>
    <row r="1265" spans="1:35" ht="15.7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</row>
    <row r="1266" spans="1:35" ht="15.7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</row>
    <row r="1267" spans="1:35" ht="15.7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</row>
    <row r="1268" spans="1:35" ht="15.7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</row>
    <row r="1269" spans="1:35" ht="15.7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</row>
    <row r="1270" spans="1:35" ht="15.7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</row>
    <row r="1271" spans="1:35" ht="15.7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</row>
    <row r="1272" spans="1:35" ht="15.7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</row>
    <row r="1273" spans="1:35" ht="15.7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</row>
    <row r="1274" spans="1:35" ht="15.7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</row>
    <row r="1275" spans="1:35" ht="15.7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</row>
    <row r="1276" spans="1:35" ht="15.7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</row>
    <row r="1277" spans="1:35" ht="15.7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</row>
    <row r="1278" spans="1:35" ht="15.7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</row>
    <row r="1279" spans="1:35" ht="15.7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</row>
    <row r="1280" spans="1:35" ht="15.7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</row>
    <row r="1281" spans="1:35" ht="15.7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</row>
    <row r="1282" spans="1:35" ht="15.7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</row>
    <row r="1283" spans="1:35" ht="15.7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</row>
    <row r="1284" spans="1:35" ht="15.7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</row>
    <row r="1285" spans="1:35" ht="15.7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</row>
    <row r="1286" spans="1:35" ht="15.7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</row>
    <row r="1287" spans="1:35" ht="15.7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</row>
    <row r="1288" spans="1:35" ht="15.7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</row>
    <row r="1289" spans="1:35" ht="15.7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</row>
    <row r="1290" spans="1:35" ht="15.7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</row>
    <row r="1291" spans="1:35" ht="15.7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</row>
    <row r="1292" spans="1:35" ht="15.7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</row>
    <row r="1293" spans="1:35" ht="15.7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</row>
    <row r="1294" spans="1:35" ht="15.7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</row>
    <row r="1295" spans="1:35" ht="15.7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</row>
    <row r="1296" spans="1:35" ht="15.7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</row>
    <row r="1297" spans="1:35" ht="15.7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</row>
    <row r="1298" spans="1:35" ht="15.7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</row>
    <row r="1299" spans="1:35" ht="15.7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</row>
    <row r="1300" spans="1:35" ht="15.7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</row>
    <row r="1301" spans="1:35" ht="15.7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</row>
    <row r="1302" spans="1:35" ht="15.7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</row>
    <row r="1303" spans="1:35" ht="15.7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</row>
    <row r="1304" spans="1:35" ht="15.7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</row>
    <row r="1305" spans="1:35" ht="15.7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</row>
    <row r="1306" spans="1:35" ht="15.7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</row>
    <row r="1307" spans="1:35" ht="15.7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</row>
    <row r="1308" spans="1:35" ht="15.7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</row>
    <row r="1309" spans="1:35" ht="15.7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</row>
    <row r="1310" spans="1:35" ht="15.7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</row>
    <row r="1311" spans="1:35" ht="15.7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</row>
    <row r="1312" spans="1:35" ht="15.7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</row>
    <row r="1313" spans="1:35" ht="15.7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</row>
    <row r="1314" spans="1:35" ht="15.7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</row>
    <row r="1315" spans="1:35" ht="15.7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</row>
    <row r="1316" spans="1:35" ht="15.7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</row>
    <row r="1317" spans="1:35" ht="15.7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</row>
    <row r="1318" spans="1:35" ht="15.7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</row>
    <row r="1319" spans="1:35" ht="15.7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</row>
    <row r="1320" spans="1:35" ht="15.7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</row>
    <row r="1321" spans="1:35" ht="15.7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</row>
    <row r="1322" spans="1:35" ht="15.7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</row>
    <row r="1323" spans="1:35" ht="15.7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</row>
    <row r="1324" spans="1:35" ht="15.7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</row>
    <row r="1325" spans="1:35" ht="15.7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</row>
    <row r="1326" spans="1:35" ht="15.7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</row>
    <row r="1327" spans="1:35" ht="15.7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</row>
    <row r="1328" spans="1:35" ht="15.7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</row>
    <row r="1329" spans="1:35" ht="15.7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</row>
    <row r="1330" spans="1:35" ht="15.7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</row>
    <row r="1331" spans="1:35" ht="15.7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</row>
    <row r="1332" spans="1:35" ht="15.7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</row>
    <row r="1333" spans="1:35" ht="15.7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</row>
    <row r="1334" spans="1:35" ht="15.7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</row>
    <row r="1335" spans="1:35" ht="15.7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</row>
    <row r="1336" spans="1:35" ht="15.7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</row>
    <row r="1337" spans="1:35" ht="15.7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</row>
    <row r="1338" spans="1:35" ht="15.7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</row>
    <row r="1339" spans="1:35" ht="15.7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</row>
    <row r="1340" spans="1:35" ht="15.7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</row>
    <row r="1341" spans="1:35" ht="15.7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</row>
    <row r="1342" spans="1:35" ht="15.7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</row>
    <row r="1343" spans="1:35" ht="15.7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</row>
    <row r="1344" spans="1:35" ht="15.7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</row>
    <row r="1345" spans="1:35" ht="15.7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</row>
    <row r="1346" spans="1:35" ht="15.7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</row>
    <row r="1347" spans="1:35" ht="15.7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</row>
    <row r="1348" spans="1:35" ht="15.7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</row>
    <row r="1349" spans="1:35" ht="15.7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</row>
    <row r="1350" spans="1:35" ht="15.7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</row>
    <row r="1351" spans="1:35" ht="15.7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</row>
    <row r="1352" spans="1:35" ht="15.7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</row>
    <row r="1353" spans="1:35" ht="15.7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</row>
    <row r="1354" spans="1:35" ht="15.7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</row>
    <row r="1355" spans="1:35" ht="15.7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</row>
    <row r="1356" spans="1:35" ht="15.7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</row>
    <row r="1357" spans="1:35" ht="15.7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</row>
    <row r="1358" spans="1:35" ht="15.7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</row>
    <row r="1359" spans="1:35" ht="15.7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</row>
    <row r="1360" spans="1:35" ht="15.7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</row>
    <row r="1361" spans="1:35" ht="15.7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</row>
    <row r="1362" spans="1:35" ht="15.7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</row>
    <row r="1363" spans="1:35" ht="15.7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</row>
    <row r="1364" spans="1:35" ht="15.7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</row>
    <row r="1365" spans="1:35" ht="15.7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</row>
    <row r="1366" spans="1:35" ht="15.7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</row>
    <row r="1367" spans="1:35" ht="15.7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</row>
    <row r="1368" spans="1:35" ht="15.7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</row>
    <row r="1369" spans="1:35" ht="15.7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</row>
    <row r="1370" spans="1:35" ht="15.7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</row>
    <row r="1371" spans="1:35" ht="15.7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</row>
    <row r="1372" spans="1:35" ht="15.7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</row>
    <row r="1373" spans="1:35" ht="15.7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</row>
    <row r="1374" spans="1:35" ht="15.7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</row>
    <row r="1375" spans="1:35" ht="15.7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</row>
    <row r="1376" spans="1:35" ht="15.7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</row>
    <row r="1377" spans="1:35" ht="15.7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</row>
    <row r="1378" spans="1:35" ht="15.7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</row>
    <row r="1379" spans="1:35" ht="15.7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</row>
    <row r="1380" spans="1:35" ht="15.7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</row>
    <row r="1381" spans="1:35" ht="15.7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</row>
    <row r="1382" spans="1:35" ht="15.7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</row>
    <row r="1383" spans="1:35" ht="15.7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</row>
    <row r="1384" spans="1:35" ht="15.7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</row>
    <row r="1385" spans="1:35" ht="15.7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</row>
    <row r="1386" spans="1:35" ht="15.7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</row>
    <row r="1387" spans="1:35" ht="15.7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</row>
    <row r="1388" spans="1:35" ht="15.7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</row>
    <row r="1389" spans="1:35" ht="15.7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</row>
    <row r="1390" spans="1:35" ht="15.7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</row>
    <row r="1391" spans="1:35" ht="15.7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</row>
    <row r="1392" spans="1:35" ht="15.7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</row>
    <row r="1393" spans="1:35" ht="15.7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</row>
    <row r="1394" spans="1:35" ht="15.7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</row>
    <row r="1395" spans="1:35" ht="15.7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</row>
    <row r="1396" spans="1:35" ht="15.7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</row>
    <row r="1397" spans="1:35" ht="15.7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</row>
    <row r="1398" spans="1:35" ht="15.7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</row>
    <row r="1399" spans="1:35" ht="15.7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</row>
    <row r="1400" spans="1:35" ht="15.7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</row>
    <row r="1401" spans="1:35" ht="15.7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</row>
    <row r="1402" spans="1:35" ht="15.7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</row>
    <row r="1403" spans="1:35" ht="15.7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</row>
    <row r="1404" spans="1:35" ht="15.7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</row>
    <row r="1405" spans="1:35" ht="15.7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</row>
    <row r="1406" spans="1:35" ht="15.7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</row>
    <row r="1407" spans="1:35" ht="15.7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</row>
    <row r="1408" spans="1:35" ht="15.7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</row>
    <row r="1409" spans="1:35" ht="15.7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</row>
    <row r="1410" spans="1:35" ht="15.7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</row>
    <row r="1411" spans="1:35" ht="15.7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</row>
    <row r="1412" spans="1:35" ht="15.7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</row>
    <row r="1413" spans="1:35" ht="15.7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</row>
    <row r="1414" spans="1:35" ht="15.7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</row>
    <row r="1415" spans="1:35" ht="15.7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</row>
    <row r="1416" spans="1:35" ht="15.7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</row>
    <row r="1417" spans="1:35" ht="15.7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</row>
    <row r="1418" spans="1:35" ht="15.7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</row>
    <row r="1419" spans="1:35" ht="15.7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</row>
    <row r="1420" spans="1:35" ht="15.7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</row>
    <row r="1421" spans="1:35" ht="15.7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</row>
    <row r="1422" spans="1:35" ht="15.7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</row>
    <row r="1423" spans="1:35" ht="15.7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</row>
    <row r="1424" spans="1:35" ht="15.7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</row>
    <row r="1425" spans="1:35" ht="15.7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</row>
    <row r="1426" spans="1:35" ht="15.7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</row>
    <row r="1427" spans="1:35" ht="15.7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</row>
    <row r="1428" spans="1:35" ht="15.7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</row>
    <row r="1429" spans="1:35" ht="15.7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</row>
    <row r="1430" spans="1:35" ht="15.7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</row>
    <row r="1431" spans="1:35" ht="15.7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</row>
    <row r="1432" spans="1:35" ht="15.7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</row>
    <row r="1433" spans="1:35" ht="15.7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</row>
    <row r="1434" spans="1:35" ht="15.7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</row>
    <row r="1435" spans="1:35" ht="15.7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</row>
    <row r="1436" spans="1:35" ht="15.7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</row>
    <row r="1437" spans="1:35" ht="15.7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</row>
    <row r="1438" spans="1:35" ht="15.7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</row>
    <row r="1439" spans="1:35" ht="15.7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</row>
    <row r="1440" spans="1:35" ht="15.7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</row>
    <row r="1441" spans="1:35" ht="15.7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</row>
    <row r="1442" spans="1:35" ht="15.7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</row>
    <row r="1443" spans="1:35" ht="15.7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</row>
    <row r="1444" spans="1:35" ht="15.7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</row>
    <row r="1445" spans="1:35" ht="15.7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</row>
    <row r="1446" spans="1:35" ht="15.7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</row>
    <row r="1447" spans="1:35" ht="15.7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</row>
    <row r="1448" spans="1:35" ht="15.7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</row>
    <row r="1449" spans="1:35" ht="15.7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</row>
    <row r="1450" spans="1:35" ht="15.7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</row>
    <row r="1451" spans="1:35" ht="15.7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</row>
    <row r="1452" spans="1:35" ht="15.7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</row>
    <row r="1453" spans="1:35" ht="15.7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</row>
    <row r="1454" spans="1:35" ht="15.7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</row>
    <row r="1455" spans="1:35" ht="15.7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</row>
    <row r="1456" spans="1:35" ht="15.7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</row>
    <row r="1457" spans="1:35" ht="15.7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</row>
    <row r="1458" spans="1:35" ht="15.7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</row>
    <row r="1459" spans="1:35" ht="15.7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</row>
    <row r="1460" spans="1:35" ht="15.7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</row>
    <row r="1461" spans="1:35" ht="15.7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</row>
    <row r="1462" spans="1:35" ht="15.7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</row>
    <row r="1463" spans="1:35" ht="15.7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</row>
    <row r="1464" spans="1:35" ht="15.7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</row>
    <row r="1465" spans="1:35" ht="15.7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</row>
    <row r="1466" spans="1:35" ht="15.7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</row>
    <row r="1467" spans="1:35" ht="15.7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</row>
    <row r="1468" spans="1:35" ht="15.7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</row>
    <row r="1469" spans="1:35" ht="15.7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</row>
    <row r="1470" spans="1:35" ht="15.7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</row>
    <row r="1471" spans="1:35" ht="15.7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</row>
    <row r="1472" spans="1:35" ht="15.7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</row>
    <row r="1473" spans="1:35" ht="15.7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</row>
    <row r="1474" spans="1:35" ht="15.7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</row>
    <row r="1475" spans="1:35" ht="15.7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</row>
    <row r="1476" spans="1:35" ht="15.7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</row>
    <row r="1477" spans="1:35" ht="15.7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</row>
  </sheetData>
  <mergeCells count="8">
    <mergeCell ref="Q4:U4"/>
    <mergeCell ref="V4:V5"/>
    <mergeCell ref="A2:K2"/>
    <mergeCell ref="A3:K3"/>
    <mergeCell ref="A4:A5"/>
    <mergeCell ref="B4:E4"/>
    <mergeCell ref="F4:K4"/>
    <mergeCell ref="L4:P4"/>
  </mergeCells>
  <phoneticPr fontId="0" type="noConversion"/>
  <pageMargins left="0.19685039370078741" right="0.19685039370078741" top="0.74803149606299213" bottom="0.74803149606299213" header="0.31496062992125984" footer="0.31496062992125984"/>
  <pageSetup paperSize="9" scale="84" fitToWidth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N28"/>
  <sheetViews>
    <sheetView zoomScale="75" zoomScaleNormal="75" workbookViewId="0">
      <selection activeCell="I15" sqref="I15"/>
    </sheetView>
  </sheetViews>
  <sheetFormatPr defaultRowHeight="15"/>
  <cols>
    <col min="1" max="1" width="38.85546875" customWidth="1"/>
    <col min="2" max="2" width="13.28515625" hidden="1" customWidth="1"/>
    <col min="3" max="3" width="15.42578125" hidden="1" customWidth="1"/>
    <col min="4" max="4" width="23" customWidth="1"/>
    <col min="5" max="5" width="21.5703125" customWidth="1"/>
    <col min="6" max="6" width="24.5703125" customWidth="1"/>
    <col min="7" max="7" width="42.140625" customWidth="1"/>
    <col min="8" max="8" width="13.5703125" customWidth="1"/>
    <col min="9" max="9" width="10.28515625" customWidth="1"/>
    <col min="10" max="10" width="10.5703125" bestFit="1" customWidth="1"/>
  </cols>
  <sheetData>
    <row r="1" spans="1:14" ht="39" customHeight="1">
      <c r="A1" s="66" t="s">
        <v>83</v>
      </c>
      <c r="B1" s="66"/>
      <c r="C1" s="66"/>
      <c r="D1" s="66"/>
      <c r="E1" s="66"/>
      <c r="F1" s="66"/>
      <c r="G1" s="18"/>
      <c r="H1" s="18"/>
    </row>
    <row r="2" spans="1:14" s="19" customFormat="1" ht="75">
      <c r="A2" s="125"/>
      <c r="B2" s="126" t="s">
        <v>63</v>
      </c>
      <c r="C2" s="126" t="s">
        <v>64</v>
      </c>
      <c r="D2" s="127" t="s">
        <v>76</v>
      </c>
      <c r="E2" s="127" t="s">
        <v>84</v>
      </c>
      <c r="F2" s="127" t="s">
        <v>85</v>
      </c>
    </row>
    <row r="3" spans="1:14">
      <c r="A3" s="51" t="s">
        <v>65</v>
      </c>
      <c r="B3" s="51"/>
      <c r="C3" s="51">
        <v>3982</v>
      </c>
      <c r="D3" s="51">
        <v>7.242</v>
      </c>
      <c r="E3" s="128"/>
      <c r="F3" s="129">
        <v>4531.9849999999997</v>
      </c>
      <c r="G3" s="41"/>
      <c r="H3" s="41"/>
      <c r="I3" s="41"/>
      <c r="J3" s="41"/>
      <c r="K3" s="41"/>
      <c r="L3" s="41"/>
      <c r="M3" s="41"/>
      <c r="N3" s="41"/>
    </row>
    <row r="4" spans="1:14" ht="26.25">
      <c r="A4" s="51" t="s">
        <v>66</v>
      </c>
      <c r="B4" s="51"/>
      <c r="C4" s="51">
        <v>3535</v>
      </c>
      <c r="D4" s="51">
        <v>1.2410000000000001</v>
      </c>
      <c r="E4" s="128"/>
      <c r="F4" s="129">
        <v>776.6</v>
      </c>
      <c r="G4" s="42"/>
      <c r="H4" s="43"/>
      <c r="I4" s="41"/>
      <c r="J4" s="43"/>
      <c r="K4" s="41"/>
      <c r="L4" s="41"/>
      <c r="M4" s="41"/>
      <c r="N4" s="41"/>
    </row>
    <row r="5" spans="1:14" ht="26.25">
      <c r="A5" s="51" t="s">
        <v>67</v>
      </c>
      <c r="B5" s="51"/>
      <c r="C5" s="51">
        <v>4219</v>
      </c>
      <c r="D5" s="51">
        <v>1.198</v>
      </c>
      <c r="E5" s="128"/>
      <c r="F5" s="129">
        <v>749.7</v>
      </c>
      <c r="G5" s="42"/>
      <c r="H5" s="43"/>
      <c r="I5" s="41"/>
      <c r="J5" s="43"/>
      <c r="K5" s="41"/>
      <c r="L5" s="41"/>
      <c r="M5" s="41"/>
      <c r="N5" s="41"/>
    </row>
    <row r="6" spans="1:14" ht="26.25">
      <c r="A6" s="51" t="s">
        <v>68</v>
      </c>
      <c r="B6" s="51"/>
      <c r="C6" s="51">
        <v>1831</v>
      </c>
      <c r="D6" s="51">
        <v>1.167</v>
      </c>
      <c r="E6" s="128"/>
      <c r="F6" s="129">
        <v>730.3</v>
      </c>
      <c r="G6" s="42"/>
      <c r="H6" s="43"/>
      <c r="I6" s="41"/>
      <c r="J6" s="43"/>
      <c r="K6" s="41"/>
      <c r="L6" s="41"/>
      <c r="M6" s="41"/>
      <c r="N6" s="41"/>
    </row>
    <row r="7" spans="1:14" ht="26.25">
      <c r="A7" s="51" t="s">
        <v>69</v>
      </c>
      <c r="B7" s="51"/>
      <c r="C7" s="51">
        <v>3214</v>
      </c>
      <c r="D7" s="51">
        <v>2.8340000000000001</v>
      </c>
      <c r="E7" s="128"/>
      <c r="F7" s="129">
        <v>1773.5</v>
      </c>
      <c r="G7" s="42"/>
      <c r="H7" s="43"/>
      <c r="I7" s="41"/>
      <c r="J7" s="43"/>
      <c r="K7" s="41"/>
      <c r="L7" s="41"/>
      <c r="M7" s="41"/>
      <c r="N7" s="41"/>
    </row>
    <row r="8" spans="1:14" s="20" customFormat="1" ht="26.25">
      <c r="A8" s="51" t="s">
        <v>70</v>
      </c>
      <c r="B8" s="128">
        <v>16511</v>
      </c>
      <c r="C8" s="128">
        <f>SUM(C3:C7)</f>
        <v>16781</v>
      </c>
      <c r="D8" s="53">
        <v>1.825</v>
      </c>
      <c r="E8" s="130"/>
      <c r="F8" s="129">
        <v>1142.07</v>
      </c>
      <c r="G8" s="42"/>
      <c r="H8" s="43"/>
      <c r="I8" s="44"/>
      <c r="J8" s="43"/>
      <c r="K8" s="44"/>
      <c r="L8" s="44"/>
      <c r="M8" s="44"/>
      <c r="N8" s="44"/>
    </row>
    <row r="9" spans="1:14" s="20" customFormat="1" ht="14.25">
      <c r="A9" s="51"/>
      <c r="B9" s="128">
        <v>8765</v>
      </c>
      <c r="C9" s="128"/>
      <c r="D9" s="128"/>
      <c r="E9" s="130"/>
      <c r="F9" s="131"/>
      <c r="G9" s="44"/>
      <c r="H9" s="44"/>
      <c r="I9" s="44"/>
      <c r="J9" s="44"/>
      <c r="K9" s="44"/>
      <c r="L9" s="44"/>
      <c r="M9" s="44"/>
      <c r="N9" s="44"/>
    </row>
    <row r="10" spans="1:14" s="20" customFormat="1" ht="12.75">
      <c r="A10" s="128" t="s">
        <v>71</v>
      </c>
      <c r="B10" s="128">
        <f>SUM(B8:B9)</f>
        <v>25276</v>
      </c>
      <c r="C10" s="128"/>
      <c r="D10" s="128">
        <f>D8+D7+D6+D5+D4+D3</f>
        <v>15.506999999999998</v>
      </c>
      <c r="E10" s="132">
        <v>9707.4</v>
      </c>
      <c r="F10" s="132">
        <f>F3+F4+F5+F6+F7+F8</f>
        <v>9704.1549999999988</v>
      </c>
      <c r="G10" s="21"/>
      <c r="H10" s="21"/>
    </row>
    <row r="11" spans="1:14" ht="24" customHeight="1">
      <c r="A11" s="46"/>
      <c r="B11" s="46"/>
      <c r="C11" s="46"/>
      <c r="D11" s="46"/>
      <c r="E11" s="46"/>
      <c r="F11" s="46"/>
    </row>
    <row r="12" spans="1:14" ht="24" customHeight="1">
      <c r="A12" s="46"/>
      <c r="B12" s="46"/>
      <c r="C12" s="46"/>
      <c r="D12" s="46"/>
      <c r="E12" s="46"/>
      <c r="F12" s="46"/>
    </row>
    <row r="13" spans="1:14" ht="54" customHeight="1">
      <c r="A13" s="133" t="s">
        <v>86</v>
      </c>
      <c r="B13" s="134"/>
      <c r="C13" s="134"/>
      <c r="D13" s="134"/>
      <c r="E13" s="134"/>
      <c r="F13" s="134"/>
      <c r="J13" s="40"/>
    </row>
    <row r="14" spans="1:14" ht="24" customHeight="1">
      <c r="A14" s="46"/>
      <c r="B14" s="46"/>
      <c r="C14" s="46"/>
      <c r="D14" s="46"/>
      <c r="E14" s="46"/>
      <c r="F14" s="46"/>
    </row>
    <row r="15" spans="1:14" ht="24" customHeight="1">
      <c r="A15" s="46"/>
      <c r="B15" s="46"/>
      <c r="C15" s="46"/>
      <c r="D15" s="46"/>
      <c r="E15" s="46"/>
      <c r="F15" s="46"/>
    </row>
    <row r="16" spans="1:14" ht="24" customHeight="1">
      <c r="A16" s="46"/>
      <c r="B16" s="46"/>
      <c r="C16" s="46"/>
      <c r="D16" s="46"/>
      <c r="E16" s="46"/>
      <c r="F16" s="135"/>
      <c r="G16" s="45"/>
      <c r="I16" s="23"/>
    </row>
    <row r="17" spans="1:9" ht="24" customHeight="1">
      <c r="A17" s="46"/>
      <c r="F17" s="45"/>
      <c r="G17" s="45"/>
      <c r="I17" s="23"/>
    </row>
    <row r="18" spans="1:9" ht="24" customHeight="1">
      <c r="A18" s="46"/>
      <c r="F18" s="45"/>
      <c r="G18" s="45"/>
      <c r="I18" s="23"/>
    </row>
    <row r="19" spans="1:9" ht="24" customHeight="1">
      <c r="A19" s="46"/>
      <c r="F19" s="45"/>
      <c r="G19" s="45"/>
      <c r="I19" s="23"/>
    </row>
    <row r="20" spans="1:9" ht="24" customHeight="1">
      <c r="A20" s="46"/>
      <c r="F20" s="45"/>
      <c r="G20" s="45"/>
      <c r="I20" s="23"/>
    </row>
    <row r="21" spans="1:9" ht="24" customHeight="1">
      <c r="A21" s="46"/>
      <c r="F21" s="45"/>
      <c r="G21" s="45"/>
      <c r="I21" s="23"/>
    </row>
    <row r="22" spans="1:9" ht="24" customHeight="1">
      <c r="A22" s="46"/>
      <c r="I22" s="23"/>
    </row>
    <row r="23" spans="1:9" ht="24" customHeight="1">
      <c r="F23" s="45"/>
      <c r="G23" s="45"/>
      <c r="I23" s="23"/>
    </row>
    <row r="24" spans="1:9" ht="24" customHeight="1"/>
    <row r="25" spans="1:9" ht="24" customHeight="1"/>
    <row r="26" spans="1:9" ht="24" customHeight="1"/>
    <row r="27" spans="1:9" ht="24" customHeight="1"/>
    <row r="28" spans="1:9" ht="24" customHeight="1"/>
  </sheetData>
  <mergeCells count="2">
    <mergeCell ref="A1:F1"/>
    <mergeCell ref="A13:F1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Расчёт распределения дотации</vt:lpstr>
      <vt:lpstr>Налоговый потенциал</vt:lpstr>
      <vt:lpstr>Расчёт коэф-в</vt:lpstr>
      <vt:lpstr>ИБР</vt:lpstr>
      <vt:lpstr>за счет субвенций</vt:lpstr>
    </vt:vector>
  </TitlesOfParts>
  <Company>МинФин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2024-10-28T09:52:13Z</cp:lastPrinted>
  <dcterms:created xsi:type="dcterms:W3CDTF">2011-06-06T14:53:40Z</dcterms:created>
  <dcterms:modified xsi:type="dcterms:W3CDTF">2024-10-28T09:52:18Z</dcterms:modified>
</cp:coreProperties>
</file>