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calcPr calcId="124519"/>
</workbook>
</file>

<file path=xl/calcChain.xml><?xml version="1.0" encoding="utf-8"?>
<calcChain xmlns="http://schemas.openxmlformats.org/spreadsheetml/2006/main"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/>
  <c r="Q5" l="1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V6" s="1"/>
  <c r="W6" s="1"/>
  <c r="U27"/>
  <c r="V27" s="1"/>
  <c r="W27" s="1"/>
  <c r="U5"/>
  <c r="U25"/>
  <c r="V25" s="1"/>
  <c r="W25" s="1"/>
  <c r="U15"/>
  <c r="V15" s="1"/>
  <c r="W15" s="1"/>
  <c r="U7"/>
  <c r="V7" s="1"/>
  <c r="U18"/>
  <c r="V18" s="1"/>
  <c r="W18" s="1"/>
  <c r="U24"/>
  <c r="V24" s="1"/>
  <c r="W24" s="1"/>
  <c r="U11"/>
  <c r="V11" s="1"/>
  <c r="W11" s="1"/>
  <c r="U8"/>
  <c r="V8" s="1"/>
  <c r="U9"/>
  <c r="V9" s="1"/>
  <c r="W9" s="1"/>
  <c r="U16"/>
  <c r="V16" s="1"/>
  <c r="W16" s="1"/>
  <c r="U12"/>
  <c r="V12" s="1"/>
  <c r="W12" s="1"/>
  <c r="U10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10" l="1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<sst xmlns="http://schemas.openxmlformats.org/spreadsheetml/2006/main" count="164" uniqueCount="86">
  <si>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</si>
  <si>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</si>
  <si>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</si>
  <si>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</si>
  <si>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</si>
  <si>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</si>
  <si>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</si>
  <si>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</si>
  <si>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</si>
  <si>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</si>
  <si>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</si>
  <si>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</si>
  <si>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</si>
  <si>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</si>
  <si>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</si>
  <si>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</si>
  <si>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</si>
  <si>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</si>
  <si>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</si>
  <si>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</si>
  <si>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</si>
  <si>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</si>
  <si>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</si>
  <si>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</si>
  <si>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</si>
  <si>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</si>
  <si>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</si>
  <si>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</si>
  <si>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</si>
  <si>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</si>
  <si>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</si>
  <si>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</si>
  <si>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</si>
  <si>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</si>
  <si>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</si>
  <si>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</si>
  <si>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</si>
  <si>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</si>
  <si>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</si>
  <si>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</si>
  <si>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</si>
  <si>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</si>
  <si>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</si>
  <si>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</si>
  <si>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</si>
  <si>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</si>
  <si>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</si>
  <si>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</si>
  <si>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</si>
  <si>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</si>
  <si>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</si>
  <si>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</si>
  <si>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</si>
  <si>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</si>
  <si>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</si>
  <si>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</si>
  <si>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</si>
  <si>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</si>
  <si>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</si>
  <si>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</si>
  <si>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</si>
  <si>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</si>
  <si>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</si>
  <si>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</si>
  <si>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</si>
  <si>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</si>
  <si>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</si>
  <si>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</si>
  <si>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</si>
  <si>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</si>
  <si>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</si>
  <si>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</si>
  <si>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</si>
  <si>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</si>
  <si>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 xml:space="preserve">Расчёт дотации на выравнивание бюджетной обеспеченности на 2023 год  </t>
  </si>
  <si>
    <t>Расчёт налогового потенциала на 2023 год</t>
  </si>
  <si>
    <t>Налоговый потенциал на 2023 год по поселениям, расчитанный по формуле(тыс.руб.)</t>
  </si>
  <si>
    <t>Численность населения на 01.01.22 (тыс.чел.)</t>
  </si>
  <si>
    <t>Налоговый потенциал на 2023 год по поселениям (тыс.руб.)</t>
  </si>
  <si>
    <t>Расчёт  коэффициентов удорожания, применяемых для расчета индекса бюджетных расходов на 2023 год</t>
  </si>
  <si>
    <t>Численность постоянного населения поселения на 01.01.2022г.  (тыс.чел.)</t>
  </si>
  <si>
    <t>Расчёт индекса бюджетных расходов поселений на 2023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</si>
  <si>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2023 год</t>
  </si>
  <si>
    <t>Численность населения на 01.01.2022 г., тыс.человек</t>
  </si>
  <si>
    <t>Сумма субвенций к распределению  на 2023 год</t>
  </si>
  <si>
    <t xml:space="preserve">Сумма дотаций на выравнивание бюджетной обеспеченности поселений на 2023 год 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</si>
</sst>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165" fontId="19" fillId="2" borderId="1" xfId="0" applyNumberFormat="1" applyFont="1" applyFill="1" applyBorder="1"/>
    <xf numFmtId="164" fontId="8" fillId="2" borderId="1" xfId="0" applyNumberFormat="1" applyFont="1" applyFill="1" applyBorder="1"/>
    <xf numFmtId="2" fontId="0" fillId="2" borderId="0" xfId="0" applyNumberFormat="1" applyFill="1"/>
    <xf numFmtId="0" fontId="16" fillId="2" borderId="0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7" fillId="2" borderId="0" xfId="0" applyFont="1" applyFill="1"/>
    <xf numFmtId="0" fontId="19" fillId="2" borderId="1" xfId="0" applyFont="1" applyFill="1" applyBorder="1"/>
    <xf numFmtId="0" fontId="20" fillId="2" borderId="1" xfId="0" applyFont="1" applyFill="1" applyBorder="1"/>
    <xf numFmtId="0" fontId="0" fillId="2" borderId="0" xfId="0" applyFill="1" applyBorder="1"/>
    <xf numFmtId="0" fontId="15" fillId="2" borderId="0" xfId="0" applyFont="1" applyFill="1" applyBorder="1"/>
    <xf numFmtId="2" fontId="0" fillId="2" borderId="0" xfId="0" applyNumberFormat="1" applyFill="1" applyBorder="1"/>
    <xf numFmtId="0" fontId="21" fillId="2" borderId="1" xfId="0" applyFont="1" applyFill="1" applyBorder="1"/>
    <xf numFmtId="2" fontId="20" fillId="2" borderId="1" xfId="0" applyNumberFormat="1" applyFont="1" applyFill="1" applyBorder="1"/>
    <xf numFmtId="0" fontId="18" fillId="2" borderId="0" xfId="0" applyFont="1" applyFill="1" applyBorder="1"/>
    <xf numFmtId="0" fontId="18" fillId="2" borderId="0" xfId="0" applyFont="1" applyFill="1"/>
    <xf numFmtId="2" fontId="19" fillId="2" borderId="1" xfId="0" applyNumberFormat="1" applyFont="1" applyFill="1" applyBorder="1"/>
    <xf numFmtId="165" fontId="20" fillId="2" borderId="1" xfId="0" applyNumberFormat="1" applyFont="1" applyFill="1" applyBorder="1"/>
    <xf numFmtId="2" fontId="18" fillId="2" borderId="0" xfId="0" applyNumberFormat="1" applyFont="1" applyFill="1"/>
    <xf numFmtId="164" fontId="0" fillId="2" borderId="0" xfId="0" applyNumberFormat="1" applyFill="1"/>
    <xf numFmtId="165" fontId="0" fillId="2" borderId="0" xfId="0" applyNumberForma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2" fontId="8" fillId="2" borderId="1" xfId="0" applyNumberFormat="1" applyFont="1" applyFill="1" applyBorder="1"/>
    <xf numFmtId="165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right" vertical="center" wrapText="1"/>
    </xf>
    <xf numFmtId="14" fontId="8" fillId="2" borderId="0" xfId="0" applyNumberFormat="1" applyFont="1" applyFill="1"/>
    <xf numFmtId="168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/>
    <xf numFmtId="0" fontId="0" fillId="2" borderId="3" xfId="0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9" fillId="2" borderId="1" xfId="0" applyFon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165" fontId="12" fillId="2" borderId="1" xfId="0" applyNumberFormat="1" applyFont="1" applyFill="1" applyBorder="1"/>
    <xf numFmtId="165" fontId="8" fillId="2" borderId="0" xfId="0" applyNumberFormat="1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0" applyNumberFormat="1" applyFont="1" applyFill="1" applyBorder="1"/>
    <xf numFmtId="0" fontId="11" fillId="2" borderId="1" xfId="0" applyNumberFormat="1" applyFont="1" applyFill="1" applyBorder="1"/>
    <xf numFmtId="164" fontId="11" fillId="2" borderId="1" xfId="0" applyNumberFormat="1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14" fontId="11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/>
    <xf numFmtId="0" fontId="2" fillId="2" borderId="0" xfId="0" applyFont="1" applyFill="1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justify" wrapText="1"/>
    </xf>
    <xf numFmtId="0" fontId="3" fillId="2" borderId="0" xfId="0" applyFont="1" applyFill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3" fillId="2" borderId="1" xfId="0" applyFont="1" applyFill="1" applyBorder="1"/>
    <xf numFmtId="166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/>
    <xf numFmtId="0" fontId="4" fillId="2" borderId="0" xfId="0" applyFont="1" applyFill="1" applyAlignment="1">
      <alignment horizontal="right" vertical="justify" wrapText="1"/>
    </xf>
    <xf numFmtId="164" fontId="4" fillId="2" borderId="0" xfId="0" applyNumberFormat="1" applyFont="1" applyFill="1" applyAlignment="1">
      <alignment horizontal="right" vertical="justify" wrapText="1"/>
    </xf>
    <xf numFmtId="170" fontId="4" fillId="2" borderId="1" xfId="0" applyNumberFormat="1" applyFont="1" applyFill="1" applyBorder="1" applyAlignment="1">
      <alignment horizontal="right" wrapText="1"/>
    </xf>
    <xf numFmtId="166" fontId="4" fillId="2" borderId="0" xfId="0" applyNumberFormat="1" applyFont="1" applyFill="1" applyAlignment="1">
      <alignment horizontal="right" vertical="justify" wrapText="1"/>
    </xf>
    <xf numFmtId="0" fontId="4" fillId="2" borderId="0" xfId="0" applyFont="1" applyFill="1" applyAlignment="1">
      <alignment vertical="justify" wrapText="1"/>
    </xf>
    <xf numFmtId="164" fontId="4" fillId="2" borderId="0" xfId="0" applyNumberFormat="1" applyFont="1" applyFill="1" applyAlignment="1">
      <alignment vertical="justify" wrapText="1"/>
    </xf>
    <xf numFmtId="169" fontId="23" fillId="2" borderId="1" xfId="0" applyNumberFormat="1" applyFont="1" applyFill="1" applyBorder="1"/>
    <xf numFmtId="0" fontId="24" fillId="2" borderId="1" xfId="0" applyFont="1" applyFill="1" applyBorder="1"/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7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 vertical="justify" wrapText="1"/>
    </xf>
    <xf numFmtId="164" fontId="5" fillId="2" borderId="0" xfId="0" applyNumberFormat="1" applyFont="1" applyFill="1" applyAlignment="1">
      <alignment horizontal="right" vertical="justify" wrapText="1"/>
    </xf>
    <xf numFmtId="165" fontId="4" fillId="2" borderId="0" xfId="0" applyNumberFormat="1" applyFont="1" applyFill="1" applyBorder="1" applyAlignment="1">
      <alignment vertical="justify" wrapText="1"/>
    </xf>
    <xf numFmtId="165" fontId="4" fillId="2" borderId="0" xfId="0" applyNumberFormat="1" applyFont="1" applyFill="1" applyAlignment="1">
      <alignment vertical="justify" wrapText="1"/>
    </xf>
    <xf numFmtId="0" fontId="5" fillId="2" borderId="0" xfId="0" applyFont="1" applyFill="1" applyAlignment="1">
      <alignment vertical="justify" wrapText="1"/>
    </xf>
    <xf numFmtId="165" fontId="7" fillId="2" borderId="2" xfId="0" applyNumberFormat="1" applyFont="1" applyFill="1" applyBorder="1" applyAlignment="1">
      <alignment vertical="justify" wrapText="1"/>
    </xf>
    <xf numFmtId="165" fontId="5" fillId="2" borderId="2" xfId="0" applyNumberFormat="1" applyFont="1" applyFill="1" applyBorder="1" applyAlignment="1">
      <alignment vertical="justify" wrapText="1"/>
    </xf>
    <xf numFmtId="0" fontId="4" fillId="2" borderId="0" xfId="0" applyFont="1" applyFill="1"/>
    <xf numFmtId="165" fontId="4" fillId="2" borderId="0" xfId="0" applyNumberFormat="1" applyFont="1" applyFill="1"/>
    <xf numFmtId="0" fontId="3" fillId="2" borderId="3" xfId="0" applyFont="1" applyFill="1" applyBorder="1" applyAlignment="1">
      <alignment horizontal="center" vertical="justify" wrapText="1"/>
    </xf>
    <xf numFmtId="0" fontId="3" fillId="2" borderId="0" xfId="0" applyFont="1" applyFill="1" applyBorder="1" applyAlignment="1">
      <alignment horizontal="center" vertical="justify" wrapText="1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G34"/>
  <sheetViews>
    <sheetView tabSelected="1"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6" sqref="E46"/>
    </sheetView>
  </sheetViews>
  <sheetFormatPr defaultColWidth="19.5703125" defaultRowHeight="30"/>
  <cols>
    <col min="1" max="1" width="68.42578125" style="60" customWidth="1"/>
    <col min="2" max="2" width="33.5703125" style="60" customWidth="1"/>
    <col min="3" max="3" width="32.85546875" style="60" customWidth="1"/>
    <col min="4" max="4" width="25.7109375" style="60" customWidth="1"/>
    <col min="5" max="5" width="29" style="60" customWidth="1"/>
    <col min="6" max="6" width="26.7109375" style="60" customWidth="1"/>
    <col min="7" max="7" width="25.42578125" style="60" customWidth="1"/>
    <col min="8" max="8" width="33.140625" style="60" customWidth="1"/>
    <col min="9" max="9" width="33" style="60" customWidth="1"/>
    <col min="10" max="10" width="29.140625" style="60" customWidth="1"/>
    <col min="11" max="11" width="30.42578125" style="60" customWidth="1"/>
    <col min="12" max="12" width="26.85546875" style="60" customWidth="1"/>
    <col min="13" max="13" width="28.140625" style="60" customWidth="1"/>
    <col min="14" max="14" width="33.42578125" style="60" customWidth="1"/>
    <col min="15" max="15" width="32.28515625" style="60" customWidth="1"/>
    <col min="16" max="16" width="31.5703125" style="60" customWidth="1"/>
    <col min="17" max="17" width="28.7109375" style="60" customWidth="1"/>
    <col min="18" max="18" width="24.28515625" style="60" customWidth="1"/>
    <col min="19" max="19" width="38.85546875" style="60" customWidth="1"/>
    <col min="20" max="20" width="18.85546875" style="60" customWidth="1"/>
    <col min="21" max="21" width="30.7109375" style="60" customWidth="1"/>
    <col min="22" max="22" width="30.85546875" style="60" customWidth="1"/>
    <col min="23" max="23" width="31.42578125" style="60" customWidth="1"/>
    <col min="24" max="24" width="0.5703125" style="60" hidden="1" customWidth="1"/>
    <col min="25" max="33" width="19.5703125" style="60" hidden="1" customWidth="1"/>
    <col min="34" max="16384" width="19.5703125" style="60"/>
  </cols>
  <sheetData>
    <row r="1" spans="1:33">
      <c r="B1" s="61" t="s">
        <v>74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33" s="63" customFormat="1"/>
    <row r="3" spans="1:33" s="66" customFormat="1" ht="186.75" customHeight="1">
      <c r="A3" s="64" t="s">
        <v>0</v>
      </c>
      <c r="B3" s="64" t="s">
        <v>77</v>
      </c>
      <c r="C3" s="64" t="s">
        <v>78</v>
      </c>
      <c r="D3" s="64" t="s">
        <v>1</v>
      </c>
      <c r="E3" s="64" t="s">
        <v>7</v>
      </c>
      <c r="F3" s="64" t="s">
        <v>2</v>
      </c>
      <c r="G3" s="64" t="s">
        <v>3</v>
      </c>
      <c r="H3" s="64" t="s">
        <v>8</v>
      </c>
      <c r="I3" s="64" t="s">
        <v>4</v>
      </c>
      <c r="J3" s="64" t="s">
        <v>24</v>
      </c>
      <c r="K3" s="64" t="s">
        <v>5</v>
      </c>
      <c r="L3" s="64" t="s">
        <v>9</v>
      </c>
      <c r="M3" s="64" t="s">
        <v>10</v>
      </c>
      <c r="N3" s="64" t="s">
        <v>11</v>
      </c>
      <c r="O3" s="64" t="s">
        <v>23</v>
      </c>
      <c r="P3" s="65" t="s">
        <v>12</v>
      </c>
      <c r="Q3" s="64" t="s">
        <v>13</v>
      </c>
      <c r="R3" s="64" t="s">
        <v>15</v>
      </c>
      <c r="S3" s="64" t="s">
        <v>14</v>
      </c>
      <c r="T3" s="64" t="s">
        <v>16</v>
      </c>
      <c r="U3" s="64" t="s">
        <v>17</v>
      </c>
      <c r="V3" s="64" t="s">
        <v>18</v>
      </c>
      <c r="W3" s="64" t="s">
        <v>19</v>
      </c>
    </row>
    <row r="4" spans="1:33" s="68" customFormat="1" ht="42" customHeigh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7">
        <v>8</v>
      </c>
      <c r="I4" s="67">
        <v>9</v>
      </c>
      <c r="J4" s="67">
        <v>10</v>
      </c>
      <c r="K4" s="67">
        <v>11</v>
      </c>
      <c r="L4" s="67">
        <v>12</v>
      </c>
      <c r="M4" s="67">
        <v>13</v>
      </c>
      <c r="N4" s="67">
        <v>14</v>
      </c>
      <c r="O4" s="67">
        <v>15</v>
      </c>
      <c r="P4" s="67">
        <v>16</v>
      </c>
      <c r="Q4" s="67">
        <v>17</v>
      </c>
      <c r="R4" s="67">
        <v>18</v>
      </c>
      <c r="S4" s="67">
        <v>19</v>
      </c>
      <c r="T4" s="67">
        <v>20</v>
      </c>
      <c r="U4" s="67">
        <v>21</v>
      </c>
      <c r="V4" s="67">
        <v>22</v>
      </c>
      <c r="W4" s="67">
        <v>23</v>
      </c>
      <c r="X4" s="106"/>
      <c r="Y4" s="107"/>
      <c r="Z4" s="107"/>
      <c r="AA4" s="107"/>
      <c r="AB4" s="107"/>
    </row>
    <row r="5" spans="1:33" s="80" customFormat="1" ht="45" customHeight="1">
      <c r="A5" s="69" t="s">
        <v>57</v>
      </c>
      <c r="B5" s="70">
        <v>6.7009999999999996</v>
      </c>
      <c r="C5" s="71">
        <f>'Налоговый потенциал'!F5</f>
        <v>18238.77</v>
      </c>
      <c r="D5" s="71">
        <f t="shared" ref="D5:D28" si="0">C5/B5</f>
        <v>2721.7982390687957</v>
      </c>
      <c r="E5" s="72">
        <f t="shared" ref="E5:E28" si="1">D5/D$29</f>
        <v>1.4261365430545287</v>
      </c>
      <c r="F5" s="72">
        <f>ИБР!V7</f>
        <v>1.0421354669648288</v>
      </c>
      <c r="G5" s="72">
        <f t="shared" ref="G5:G28" si="2">E5/F5</f>
        <v>1.3684752014131956</v>
      </c>
      <c r="H5" s="72">
        <v>0</v>
      </c>
      <c r="I5" s="71"/>
      <c r="J5" s="72"/>
      <c r="K5" s="71">
        <f t="shared" ref="K5:K28" si="3">I5*J5</f>
        <v>0</v>
      </c>
      <c r="L5" s="71">
        <f t="shared" ref="L5:L10" si="4">K5+O5+P5</f>
        <v>23552.510000000002</v>
      </c>
      <c r="M5" s="71">
        <f t="shared" ref="M5:M28" si="5">L5/B5</f>
        <v>3514.7754066557236</v>
      </c>
      <c r="N5" s="73">
        <f t="shared" ref="N5:N28" si="6">G5+K5/(F5*B5*$M$29)</f>
        <v>1.3684752014131956</v>
      </c>
      <c r="O5" s="74">
        <v>20692.54</v>
      </c>
      <c r="P5" s="75">
        <f>'за счет субвенций'!F3</f>
        <v>2859.97</v>
      </c>
      <c r="Q5" s="76">
        <f t="shared" ref="Q5:Q28" si="7">(O5+P5+ K5)/B5</f>
        <v>3514.7754066557236</v>
      </c>
      <c r="R5" s="77" t="s">
        <v>6</v>
      </c>
      <c r="S5" s="71"/>
      <c r="T5" s="78" t="s">
        <v>6</v>
      </c>
      <c r="U5" s="71">
        <f>(T$29-K$29)*S5/S$29</f>
        <v>0</v>
      </c>
      <c r="V5" s="71">
        <f t="shared" ref="V5:V29" si="8">K5+U5</f>
        <v>0</v>
      </c>
      <c r="W5" s="72">
        <f t="shared" ref="W5:W28" si="9">G5+V5/(B5*F5*Q$29)</f>
        <v>1.3684752014131956</v>
      </c>
      <c r="X5" s="79">
        <f>'Расчёт коэф-в'!J5</f>
        <v>0</v>
      </c>
      <c r="AA5" s="81"/>
    </row>
    <row r="6" spans="1:33" s="80" customFormat="1" ht="39" customHeight="1">
      <c r="A6" s="69" t="s">
        <v>58</v>
      </c>
      <c r="B6" s="70">
        <v>1.246</v>
      </c>
      <c r="C6" s="71">
        <f>'Налоговый потенциал'!F6</f>
        <v>1181.3</v>
      </c>
      <c r="D6" s="71">
        <f t="shared" si="0"/>
        <v>948.0738362760834</v>
      </c>
      <c r="E6" s="72">
        <f t="shared" si="1"/>
        <v>0.49676082672821653</v>
      </c>
      <c r="F6" s="72">
        <f>ИБР!V8</f>
        <v>1.3187460908495938</v>
      </c>
      <c r="G6" s="72">
        <f t="shared" si="2"/>
        <v>0.37669179091797839</v>
      </c>
      <c r="H6" s="72"/>
      <c r="I6" s="71">
        <f>$D$29*($H$29-G6)*F6*B6</f>
        <v>1399.6160789800458</v>
      </c>
      <c r="J6" s="72">
        <v>0.4</v>
      </c>
      <c r="K6" s="71">
        <f t="shared" si="3"/>
        <v>559.84643159201835</v>
      </c>
      <c r="L6" s="71">
        <f t="shared" si="4"/>
        <v>1861.2464315920183</v>
      </c>
      <c r="M6" s="71">
        <f t="shared" si="5"/>
        <v>1493.7772324173502</v>
      </c>
      <c r="N6" s="73">
        <f t="shared" si="6"/>
        <v>0.52055856241545762</v>
      </c>
      <c r="O6" s="74">
        <v>769.6</v>
      </c>
      <c r="P6" s="75">
        <f>'за счет субвенций'!F4</f>
        <v>531.79999999999995</v>
      </c>
      <c r="Q6" s="76">
        <f t="shared" si="7"/>
        <v>1493.7772324173502</v>
      </c>
      <c r="R6" s="77" t="s">
        <v>6</v>
      </c>
      <c r="S6" s="71">
        <f>Q$29*(R$29-N6)*F6*B6</f>
        <v>1788.201859385809</v>
      </c>
      <c r="T6" s="78" t="s">
        <v>6</v>
      </c>
      <c r="U6" s="71">
        <f t="shared" ref="U6:U28" si="10">(T$29-K$29)*S6/S$29</f>
        <v>1739.8428960127862</v>
      </c>
      <c r="V6" s="82">
        <f>K6+U6</f>
        <v>2299.6893276048045</v>
      </c>
      <c r="W6" s="72">
        <f t="shared" si="9"/>
        <v>0.99327003203633502</v>
      </c>
      <c r="X6" s="79">
        <f>'Расчёт коэф-в'!J6</f>
        <v>0</v>
      </c>
      <c r="Y6" s="83"/>
      <c r="Z6" s="84"/>
      <c r="AA6" s="81">
        <v>1979.9</v>
      </c>
      <c r="AB6" s="84"/>
      <c r="AC6" s="85">
        <f>AA6-V6</f>
        <v>-319.78932760480438</v>
      </c>
      <c r="AD6" s="84"/>
      <c r="AE6" s="84"/>
      <c r="AF6" s="84"/>
      <c r="AG6" s="80">
        <v>1275.2</v>
      </c>
    </row>
    <row r="7" spans="1:33" s="80" customFormat="1" ht="39.75" customHeight="1">
      <c r="A7" s="69" t="s">
        <v>59</v>
      </c>
      <c r="B7" s="86">
        <v>1.2669999999999999</v>
      </c>
      <c r="C7" s="71">
        <f>'Налоговый потенциал'!F7</f>
        <v>1466.3500000000001</v>
      </c>
      <c r="D7" s="71">
        <f t="shared" si="0"/>
        <v>1157.3401736385163</v>
      </c>
      <c r="E7" s="72">
        <f t="shared" si="1"/>
        <v>0.60640979580310594</v>
      </c>
      <c r="F7" s="72">
        <f>ИБР!V9</f>
        <v>1.1536878789253944</v>
      </c>
      <c r="G7" s="72">
        <f t="shared" si="2"/>
        <v>0.5256272574935501</v>
      </c>
      <c r="H7" s="72"/>
      <c r="I7" s="71">
        <f t="shared" ref="I7:I28" si="11">$D$29*($H$29-G7)*F7*B7</f>
        <v>829.58506195749112</v>
      </c>
      <c r="J7" s="72">
        <v>0.4</v>
      </c>
      <c r="K7" s="71">
        <f t="shared" si="3"/>
        <v>331.83402478299649</v>
      </c>
      <c r="L7" s="71">
        <f t="shared" si="4"/>
        <v>1864.9840247829966</v>
      </c>
      <c r="M7" s="71">
        <f t="shared" si="5"/>
        <v>1471.9684489210708</v>
      </c>
      <c r="N7" s="73">
        <f t="shared" si="6"/>
        <v>0.6214849081600019</v>
      </c>
      <c r="O7" s="74">
        <v>992.4</v>
      </c>
      <c r="P7" s="75">
        <f>'за счет субвенций'!F5</f>
        <v>540.75</v>
      </c>
      <c r="Q7" s="76">
        <f t="shared" si="7"/>
        <v>1471.9684489210708</v>
      </c>
      <c r="R7" s="77" t="s">
        <v>6</v>
      </c>
      <c r="S7" s="71">
        <f>Q$29*(R$29-N7)*F7*B7</f>
        <v>1255.8850548433243</v>
      </c>
      <c r="T7" s="78" t="s">
        <v>6</v>
      </c>
      <c r="U7" s="71">
        <f t="shared" si="10"/>
        <v>1221.9217195245951</v>
      </c>
      <c r="V7" s="82">
        <f t="shared" si="8"/>
        <v>1553.7557443075916</v>
      </c>
      <c r="W7" s="72">
        <f t="shared" si="9"/>
        <v>0.99391852028501826</v>
      </c>
      <c r="X7" s="79">
        <f>'Расчёт коэф-в'!J7</f>
        <v>0</v>
      </c>
      <c r="Y7" s="83"/>
      <c r="Z7" s="84"/>
      <c r="AA7" s="81">
        <v>1680.7</v>
      </c>
      <c r="AB7" s="84"/>
      <c r="AC7" s="85">
        <f>AA7-V7</f>
        <v>126.94425569240843</v>
      </c>
      <c r="AD7" s="84"/>
      <c r="AE7" s="84"/>
      <c r="AF7" s="84"/>
      <c r="AG7" s="80">
        <v>1267.3</v>
      </c>
    </row>
    <row r="8" spans="1:33" s="80" customFormat="1" ht="42.75" customHeight="1">
      <c r="A8" s="69" t="s">
        <v>60</v>
      </c>
      <c r="B8" s="86">
        <v>1.395</v>
      </c>
      <c r="C8" s="71">
        <f>'Налоговый потенциал'!F8</f>
        <v>1038.7</v>
      </c>
      <c r="D8" s="71">
        <f t="shared" si="0"/>
        <v>744.58781362007176</v>
      </c>
      <c r="E8" s="72">
        <f>D8/D$29</f>
        <v>0.39014056048473289</v>
      </c>
      <c r="F8" s="72">
        <f>ИБР!V10</f>
        <v>1.4317252809071115</v>
      </c>
      <c r="G8" s="72">
        <f>E8/F8</f>
        <v>0.27249680206634885</v>
      </c>
      <c r="H8" s="72">
        <v>0.27200000000000002</v>
      </c>
      <c r="I8" s="71">
        <f>$D$29*($H$29-G8)*F8*B8</f>
        <v>2098.4014027234607</v>
      </c>
      <c r="J8" s="72">
        <v>0.4</v>
      </c>
      <c r="K8" s="71">
        <f t="shared" si="3"/>
        <v>839.3605610893843</v>
      </c>
      <c r="L8" s="71">
        <f t="shared" si="4"/>
        <v>1910.0605610893845</v>
      </c>
      <c r="M8" s="71">
        <f t="shared" si="5"/>
        <v>1369.2190402074441</v>
      </c>
      <c r="N8" s="73">
        <f t="shared" si="6"/>
        <v>0.44995066953755447</v>
      </c>
      <c r="O8" s="74">
        <v>475.3</v>
      </c>
      <c r="P8" s="75">
        <f>'за счет субвенций'!F6</f>
        <v>595.4</v>
      </c>
      <c r="Q8" s="76">
        <f t="shared" si="7"/>
        <v>1369.2190402074441</v>
      </c>
      <c r="R8" s="77" t="s">
        <v>6</v>
      </c>
      <c r="S8" s="71">
        <f>Q$29*(R$29-N8)*F8*B8</f>
        <v>2493.6602888607476</v>
      </c>
      <c r="T8" s="78" t="s">
        <v>6</v>
      </c>
      <c r="U8" s="71">
        <f t="shared" si="10"/>
        <v>2426.2233683918262</v>
      </c>
      <c r="V8" s="82">
        <f t="shared" si="8"/>
        <v>3265.5839294812104</v>
      </c>
      <c r="W8" s="72">
        <f t="shared" si="9"/>
        <v>0.99281635080515773</v>
      </c>
      <c r="X8" s="79">
        <f>'Расчёт коэф-в'!J8</f>
        <v>0</v>
      </c>
      <c r="Y8" s="83"/>
      <c r="Z8" s="84"/>
      <c r="AA8" s="81">
        <v>2216.8000000000002</v>
      </c>
      <c r="AB8" s="84"/>
      <c r="AC8" s="85">
        <f>AA8-V8</f>
        <v>-1048.7839294812102</v>
      </c>
      <c r="AD8" s="84"/>
      <c r="AE8" s="84"/>
      <c r="AF8" s="84"/>
      <c r="AG8" s="80">
        <v>1457.5</v>
      </c>
    </row>
    <row r="9" spans="1:33" s="80" customFormat="1" ht="43.5" customHeight="1">
      <c r="A9" s="69" t="s">
        <v>61</v>
      </c>
      <c r="B9" s="86">
        <v>3.169</v>
      </c>
      <c r="C9" s="71">
        <f>'Налоговый потенциал'!F9</f>
        <v>5849.3</v>
      </c>
      <c r="D9" s="71">
        <f t="shared" si="0"/>
        <v>1845.7873146102872</v>
      </c>
      <c r="E9" s="72">
        <f t="shared" si="1"/>
        <v>0.96713441220125729</v>
      </c>
      <c r="F9" s="72">
        <f>ИБР!V11</f>
        <v>0.70372102983518015</v>
      </c>
      <c r="G9" s="72">
        <f t="shared" si="2"/>
        <v>1.3743150640641957</v>
      </c>
      <c r="H9" s="72">
        <v>1.3740000000000001</v>
      </c>
      <c r="I9" s="71"/>
      <c r="J9" s="72">
        <v>0.4</v>
      </c>
      <c r="K9" s="71">
        <f t="shared" si="3"/>
        <v>0</v>
      </c>
      <c r="L9" s="71">
        <f t="shared" si="4"/>
        <v>6136.7</v>
      </c>
      <c r="M9" s="71">
        <f t="shared" si="5"/>
        <v>1936.4783843483749</v>
      </c>
      <c r="N9" s="73">
        <f t="shared" si="6"/>
        <v>1.3743150640641957</v>
      </c>
      <c r="O9" s="74">
        <v>4784.2</v>
      </c>
      <c r="P9" s="75">
        <f>'за счет субвенций'!F7</f>
        <v>1352.5</v>
      </c>
      <c r="Q9" s="76">
        <f t="shared" si="7"/>
        <v>1936.4783843483749</v>
      </c>
      <c r="R9" s="77" t="s">
        <v>6</v>
      </c>
      <c r="S9" s="71"/>
      <c r="T9" s="78" t="s">
        <v>6</v>
      </c>
      <c r="U9" s="71">
        <f t="shared" si="10"/>
        <v>0</v>
      </c>
      <c r="V9" s="82">
        <f>K9+U9</f>
        <v>0</v>
      </c>
      <c r="W9" s="72">
        <f t="shared" si="9"/>
        <v>1.3743150640641957</v>
      </c>
      <c r="X9" s="79">
        <f>'Расчёт коэф-в'!J9</f>
        <v>0</v>
      </c>
      <c r="AA9" s="81"/>
    </row>
    <row r="10" spans="1:33" s="80" customFormat="1" ht="54.75" customHeight="1">
      <c r="A10" s="69" t="s">
        <v>62</v>
      </c>
      <c r="B10" s="87">
        <v>2.371</v>
      </c>
      <c r="C10" s="71">
        <f>'Налоговый потенциал'!F10</f>
        <v>3046.1350000000002</v>
      </c>
      <c r="D10" s="71">
        <f t="shared" si="0"/>
        <v>1284.7469422184734</v>
      </c>
      <c r="E10" s="72">
        <f t="shared" si="1"/>
        <v>0.67316692933940103</v>
      </c>
      <c r="F10" s="72">
        <f>ИБР!V12</f>
        <v>0.72246975414814696</v>
      </c>
      <c r="G10" s="72">
        <f t="shared" si="2"/>
        <v>0.93175793931072159</v>
      </c>
      <c r="H10" s="72"/>
      <c r="I10" s="71">
        <f>$D$29*($H$29-G10)*F10*B10</f>
        <v>-355.55518390038225</v>
      </c>
      <c r="J10" s="72">
        <v>0.4</v>
      </c>
      <c r="K10" s="71">
        <f t="shared" si="3"/>
        <v>-142.22207356015289</v>
      </c>
      <c r="L10" s="71">
        <f t="shared" si="4"/>
        <v>2919.5129264398474</v>
      </c>
      <c r="M10" s="71">
        <f t="shared" si="5"/>
        <v>1231.3424405060512</v>
      </c>
      <c r="N10" s="73">
        <f>G10+K10/(F10*B10*$M$29)</f>
        <v>0.89669998320560151</v>
      </c>
      <c r="O10" s="74">
        <v>2049.8000000000002</v>
      </c>
      <c r="P10" s="75">
        <f>'за счет субвенций'!F8</f>
        <v>1011.9349999999999</v>
      </c>
      <c r="Q10" s="76">
        <f>(O10+P10+ K10)/B10</f>
        <v>1231.3424405060512</v>
      </c>
      <c r="R10" s="77" t="s">
        <v>6</v>
      </c>
      <c r="S10" s="71">
        <f>Q$29*(R$29-N10)*F10*B10</f>
        <v>401.65517236343425</v>
      </c>
      <c r="T10" s="78"/>
      <c r="U10" s="71">
        <f t="shared" si="10"/>
        <v>390.79307216654718</v>
      </c>
      <c r="V10" s="82">
        <v>248.5</v>
      </c>
      <c r="W10" s="72">
        <f t="shared" si="9"/>
        <v>0.99566861677656704</v>
      </c>
      <c r="X10" s="79">
        <f>'Расчёт коэф-в'!J10</f>
        <v>0</v>
      </c>
      <c r="AA10" s="81"/>
    </row>
    <row r="11" spans="1:33" s="80" customFormat="1" ht="26.25" hidden="1">
      <c r="A11" s="88"/>
      <c r="B11" s="89"/>
      <c r="C11" s="71"/>
      <c r="D11" s="71" t="e">
        <f t="shared" si="0"/>
        <v>#DIV/0!</v>
      </c>
      <c r="E11" s="72" t="e">
        <f t="shared" si="1"/>
        <v>#DIV/0!</v>
      </c>
      <c r="F11" s="72"/>
      <c r="G11" s="72" t="e">
        <f t="shared" si="2"/>
        <v>#DIV/0!</v>
      </c>
      <c r="H11" s="72"/>
      <c r="I11" s="71" t="e">
        <f t="shared" si="11"/>
        <v>#DIV/0!</v>
      </c>
      <c r="J11" s="72"/>
      <c r="K11" s="71" t="e">
        <f t="shared" si="3"/>
        <v>#DIV/0!</v>
      </c>
      <c r="L11" s="71" t="e">
        <f t="shared" ref="L11:L28" si="12">C11+K11</f>
        <v>#DIV/0!</v>
      </c>
      <c r="M11" s="71" t="e">
        <f t="shared" si="5"/>
        <v>#DIV/0!</v>
      </c>
      <c r="N11" s="73" t="e">
        <f t="shared" si="6"/>
        <v>#DIV/0!</v>
      </c>
      <c r="O11" s="76"/>
      <c r="P11" s="76"/>
      <c r="Q11" s="76" t="e">
        <f t="shared" si="7"/>
        <v>#DIV/0!</v>
      </c>
      <c r="R11" s="77" t="s">
        <v>6</v>
      </c>
      <c r="S11" s="71" t="e">
        <f t="shared" ref="S11:S28" si="13">Q$29*(R$29-N11)*F11*B11</f>
        <v>#DIV/0!</v>
      </c>
      <c r="T11" s="78" t="s">
        <v>6</v>
      </c>
      <c r="U11" s="71" t="e">
        <f t="shared" si="10"/>
        <v>#DIV/0!</v>
      </c>
      <c r="V11" s="71" t="e">
        <f t="shared" si="8"/>
        <v>#DIV/0!</v>
      </c>
      <c r="W11" s="72" t="e">
        <f t="shared" si="9"/>
        <v>#DIV/0!</v>
      </c>
      <c r="AA11" s="81"/>
    </row>
    <row r="12" spans="1:33" s="80" customFormat="1" ht="26.25" hidden="1">
      <c r="A12" s="88"/>
      <c r="B12" s="89"/>
      <c r="C12" s="71"/>
      <c r="D12" s="71" t="e">
        <f t="shared" si="0"/>
        <v>#DIV/0!</v>
      </c>
      <c r="E12" s="72" t="e">
        <f t="shared" si="1"/>
        <v>#DIV/0!</v>
      </c>
      <c r="F12" s="72"/>
      <c r="G12" s="72" t="e">
        <f t="shared" si="2"/>
        <v>#DIV/0!</v>
      </c>
      <c r="H12" s="72"/>
      <c r="I12" s="71" t="e">
        <f t="shared" si="11"/>
        <v>#DIV/0!</v>
      </c>
      <c r="J12" s="72"/>
      <c r="K12" s="71" t="e">
        <f t="shared" si="3"/>
        <v>#DIV/0!</v>
      </c>
      <c r="L12" s="71" t="e">
        <f t="shared" si="12"/>
        <v>#DIV/0!</v>
      </c>
      <c r="M12" s="71" t="e">
        <f t="shared" si="5"/>
        <v>#DIV/0!</v>
      </c>
      <c r="N12" s="73" t="e">
        <f t="shared" si="6"/>
        <v>#DIV/0!</v>
      </c>
      <c r="O12" s="76"/>
      <c r="P12" s="76"/>
      <c r="Q12" s="76" t="e">
        <f t="shared" si="7"/>
        <v>#DIV/0!</v>
      </c>
      <c r="R12" s="77" t="s">
        <v>6</v>
      </c>
      <c r="S12" s="71" t="e">
        <f t="shared" si="13"/>
        <v>#DIV/0!</v>
      </c>
      <c r="T12" s="78" t="s">
        <v>6</v>
      </c>
      <c r="U12" s="71" t="e">
        <f t="shared" si="10"/>
        <v>#DIV/0!</v>
      </c>
      <c r="V12" s="71" t="e">
        <f t="shared" si="8"/>
        <v>#DIV/0!</v>
      </c>
      <c r="W12" s="72" t="e">
        <f t="shared" si="9"/>
        <v>#DIV/0!</v>
      </c>
      <c r="AA12" s="81"/>
    </row>
    <row r="13" spans="1:33" s="80" customFormat="1" ht="26.25" hidden="1">
      <c r="A13" s="88"/>
      <c r="B13" s="89"/>
      <c r="C13" s="71"/>
      <c r="D13" s="71" t="e">
        <f t="shared" si="0"/>
        <v>#DIV/0!</v>
      </c>
      <c r="E13" s="72" t="e">
        <f t="shared" si="1"/>
        <v>#DIV/0!</v>
      </c>
      <c r="F13" s="72"/>
      <c r="G13" s="72" t="e">
        <f t="shared" si="2"/>
        <v>#DIV/0!</v>
      </c>
      <c r="H13" s="72"/>
      <c r="I13" s="71" t="e">
        <f t="shared" si="11"/>
        <v>#DIV/0!</v>
      </c>
      <c r="J13" s="72"/>
      <c r="K13" s="71" t="e">
        <f t="shared" si="3"/>
        <v>#DIV/0!</v>
      </c>
      <c r="L13" s="71" t="e">
        <f t="shared" si="12"/>
        <v>#DIV/0!</v>
      </c>
      <c r="M13" s="71" t="e">
        <f t="shared" si="5"/>
        <v>#DIV/0!</v>
      </c>
      <c r="N13" s="73" t="e">
        <f t="shared" si="6"/>
        <v>#DIV/0!</v>
      </c>
      <c r="O13" s="76"/>
      <c r="P13" s="76"/>
      <c r="Q13" s="76" t="e">
        <f t="shared" si="7"/>
        <v>#DIV/0!</v>
      </c>
      <c r="R13" s="77" t="s">
        <v>6</v>
      </c>
      <c r="S13" s="71" t="e">
        <f t="shared" si="13"/>
        <v>#DIV/0!</v>
      </c>
      <c r="T13" s="78" t="s">
        <v>6</v>
      </c>
      <c r="U13" s="71" t="e">
        <f t="shared" si="10"/>
        <v>#DIV/0!</v>
      </c>
      <c r="V13" s="71" t="e">
        <f t="shared" si="8"/>
        <v>#DIV/0!</v>
      </c>
      <c r="W13" s="72" t="e">
        <f t="shared" si="9"/>
        <v>#DIV/0!</v>
      </c>
      <c r="AA13" s="81"/>
    </row>
    <row r="14" spans="1:33" s="80" customFormat="1" ht="26.25" hidden="1">
      <c r="A14" s="88"/>
      <c r="B14" s="89"/>
      <c r="C14" s="71"/>
      <c r="D14" s="71" t="e">
        <f t="shared" si="0"/>
        <v>#DIV/0!</v>
      </c>
      <c r="E14" s="72" t="e">
        <f t="shared" si="1"/>
        <v>#DIV/0!</v>
      </c>
      <c r="F14" s="72"/>
      <c r="G14" s="72" t="e">
        <f t="shared" si="2"/>
        <v>#DIV/0!</v>
      </c>
      <c r="H14" s="72"/>
      <c r="I14" s="71" t="e">
        <f t="shared" si="11"/>
        <v>#DIV/0!</v>
      </c>
      <c r="J14" s="72"/>
      <c r="K14" s="71" t="e">
        <f t="shared" si="3"/>
        <v>#DIV/0!</v>
      </c>
      <c r="L14" s="71" t="e">
        <f t="shared" si="12"/>
        <v>#DIV/0!</v>
      </c>
      <c r="M14" s="71" t="e">
        <f t="shared" si="5"/>
        <v>#DIV/0!</v>
      </c>
      <c r="N14" s="73" t="e">
        <f t="shared" si="6"/>
        <v>#DIV/0!</v>
      </c>
      <c r="O14" s="76"/>
      <c r="P14" s="76"/>
      <c r="Q14" s="76" t="e">
        <f t="shared" si="7"/>
        <v>#DIV/0!</v>
      </c>
      <c r="R14" s="77" t="s">
        <v>6</v>
      </c>
      <c r="S14" s="71" t="e">
        <f t="shared" si="13"/>
        <v>#DIV/0!</v>
      </c>
      <c r="T14" s="78" t="s">
        <v>6</v>
      </c>
      <c r="U14" s="71" t="e">
        <f t="shared" si="10"/>
        <v>#DIV/0!</v>
      </c>
      <c r="V14" s="71" t="e">
        <f t="shared" si="8"/>
        <v>#DIV/0!</v>
      </c>
      <c r="W14" s="72" t="e">
        <f t="shared" si="9"/>
        <v>#DIV/0!</v>
      </c>
      <c r="AA14" s="81"/>
    </row>
    <row r="15" spans="1:33" s="80" customFormat="1" ht="26.25" hidden="1">
      <c r="A15" s="88"/>
      <c r="B15" s="89"/>
      <c r="C15" s="71"/>
      <c r="D15" s="71" t="e">
        <f t="shared" si="0"/>
        <v>#DIV/0!</v>
      </c>
      <c r="E15" s="72" t="e">
        <f t="shared" si="1"/>
        <v>#DIV/0!</v>
      </c>
      <c r="F15" s="72"/>
      <c r="G15" s="72" t="e">
        <f t="shared" si="2"/>
        <v>#DIV/0!</v>
      </c>
      <c r="H15" s="72"/>
      <c r="I15" s="71" t="e">
        <f t="shared" si="11"/>
        <v>#DIV/0!</v>
      </c>
      <c r="J15" s="72"/>
      <c r="K15" s="71" t="e">
        <f t="shared" si="3"/>
        <v>#DIV/0!</v>
      </c>
      <c r="L15" s="71" t="e">
        <f t="shared" si="12"/>
        <v>#DIV/0!</v>
      </c>
      <c r="M15" s="71" t="e">
        <f t="shared" si="5"/>
        <v>#DIV/0!</v>
      </c>
      <c r="N15" s="73" t="e">
        <f t="shared" si="6"/>
        <v>#DIV/0!</v>
      </c>
      <c r="O15" s="76"/>
      <c r="P15" s="76"/>
      <c r="Q15" s="76" t="e">
        <f t="shared" si="7"/>
        <v>#DIV/0!</v>
      </c>
      <c r="R15" s="77" t="s">
        <v>6</v>
      </c>
      <c r="S15" s="71" t="e">
        <f t="shared" si="13"/>
        <v>#DIV/0!</v>
      </c>
      <c r="T15" s="78" t="s">
        <v>6</v>
      </c>
      <c r="U15" s="71" t="e">
        <f t="shared" si="10"/>
        <v>#DIV/0!</v>
      </c>
      <c r="V15" s="71" t="e">
        <f t="shared" si="8"/>
        <v>#DIV/0!</v>
      </c>
      <c r="W15" s="72" t="e">
        <f t="shared" si="9"/>
        <v>#DIV/0!</v>
      </c>
      <c r="AA15" s="81"/>
    </row>
    <row r="16" spans="1:33" s="80" customFormat="1" ht="26.25" hidden="1">
      <c r="A16" s="88"/>
      <c r="B16" s="89"/>
      <c r="C16" s="71"/>
      <c r="D16" s="71" t="e">
        <f t="shared" si="0"/>
        <v>#DIV/0!</v>
      </c>
      <c r="E16" s="72" t="e">
        <f t="shared" si="1"/>
        <v>#DIV/0!</v>
      </c>
      <c r="F16" s="72"/>
      <c r="G16" s="72" t="e">
        <f t="shared" si="2"/>
        <v>#DIV/0!</v>
      </c>
      <c r="H16" s="72"/>
      <c r="I16" s="71" t="e">
        <f t="shared" si="11"/>
        <v>#DIV/0!</v>
      </c>
      <c r="J16" s="72"/>
      <c r="K16" s="71" t="e">
        <f t="shared" si="3"/>
        <v>#DIV/0!</v>
      </c>
      <c r="L16" s="71" t="e">
        <f t="shared" si="12"/>
        <v>#DIV/0!</v>
      </c>
      <c r="M16" s="71" t="e">
        <f t="shared" si="5"/>
        <v>#DIV/0!</v>
      </c>
      <c r="N16" s="73" t="e">
        <f t="shared" si="6"/>
        <v>#DIV/0!</v>
      </c>
      <c r="O16" s="76"/>
      <c r="P16" s="76"/>
      <c r="Q16" s="76" t="e">
        <f t="shared" si="7"/>
        <v>#DIV/0!</v>
      </c>
      <c r="R16" s="77" t="s">
        <v>6</v>
      </c>
      <c r="S16" s="71" t="e">
        <f t="shared" si="13"/>
        <v>#DIV/0!</v>
      </c>
      <c r="T16" s="78" t="s">
        <v>6</v>
      </c>
      <c r="U16" s="71" t="e">
        <f t="shared" si="10"/>
        <v>#DIV/0!</v>
      </c>
      <c r="V16" s="71" t="e">
        <f t="shared" si="8"/>
        <v>#DIV/0!</v>
      </c>
      <c r="W16" s="72" t="e">
        <f t="shared" si="9"/>
        <v>#DIV/0!</v>
      </c>
      <c r="AA16" s="81"/>
    </row>
    <row r="17" spans="1:29" s="80" customFormat="1" ht="26.25" hidden="1">
      <c r="A17" s="88"/>
      <c r="B17" s="89"/>
      <c r="C17" s="71"/>
      <c r="D17" s="71" t="e">
        <f t="shared" si="0"/>
        <v>#DIV/0!</v>
      </c>
      <c r="E17" s="72" t="e">
        <f t="shared" si="1"/>
        <v>#DIV/0!</v>
      </c>
      <c r="F17" s="72"/>
      <c r="G17" s="72" t="e">
        <f t="shared" si="2"/>
        <v>#DIV/0!</v>
      </c>
      <c r="H17" s="72"/>
      <c r="I17" s="71" t="e">
        <f t="shared" si="11"/>
        <v>#DIV/0!</v>
      </c>
      <c r="J17" s="72"/>
      <c r="K17" s="71" t="e">
        <f t="shared" si="3"/>
        <v>#DIV/0!</v>
      </c>
      <c r="L17" s="71" t="e">
        <f t="shared" si="12"/>
        <v>#DIV/0!</v>
      </c>
      <c r="M17" s="71" t="e">
        <f t="shared" si="5"/>
        <v>#DIV/0!</v>
      </c>
      <c r="N17" s="73" t="e">
        <f t="shared" si="6"/>
        <v>#DIV/0!</v>
      </c>
      <c r="O17" s="76"/>
      <c r="P17" s="76"/>
      <c r="Q17" s="76" t="e">
        <f t="shared" si="7"/>
        <v>#DIV/0!</v>
      </c>
      <c r="R17" s="77" t="s">
        <v>6</v>
      </c>
      <c r="S17" s="71" t="e">
        <f t="shared" si="13"/>
        <v>#DIV/0!</v>
      </c>
      <c r="T17" s="78" t="s">
        <v>6</v>
      </c>
      <c r="U17" s="71" t="e">
        <f t="shared" si="10"/>
        <v>#DIV/0!</v>
      </c>
      <c r="V17" s="71" t="e">
        <f t="shared" si="8"/>
        <v>#DIV/0!</v>
      </c>
      <c r="W17" s="72" t="e">
        <f t="shared" si="9"/>
        <v>#DIV/0!</v>
      </c>
      <c r="AA17" s="81"/>
    </row>
    <row r="18" spans="1:29" s="80" customFormat="1" ht="26.25" hidden="1">
      <c r="A18" s="88"/>
      <c r="B18" s="89"/>
      <c r="C18" s="71"/>
      <c r="D18" s="71" t="e">
        <f t="shared" si="0"/>
        <v>#DIV/0!</v>
      </c>
      <c r="E18" s="72" t="e">
        <f t="shared" si="1"/>
        <v>#DIV/0!</v>
      </c>
      <c r="F18" s="72"/>
      <c r="G18" s="72" t="e">
        <f t="shared" si="2"/>
        <v>#DIV/0!</v>
      </c>
      <c r="H18" s="72"/>
      <c r="I18" s="71" t="e">
        <f t="shared" si="11"/>
        <v>#DIV/0!</v>
      </c>
      <c r="J18" s="72"/>
      <c r="K18" s="71" t="e">
        <f t="shared" si="3"/>
        <v>#DIV/0!</v>
      </c>
      <c r="L18" s="71" t="e">
        <f t="shared" si="12"/>
        <v>#DIV/0!</v>
      </c>
      <c r="M18" s="71" t="e">
        <f t="shared" si="5"/>
        <v>#DIV/0!</v>
      </c>
      <c r="N18" s="73" t="e">
        <f t="shared" si="6"/>
        <v>#DIV/0!</v>
      </c>
      <c r="O18" s="76"/>
      <c r="P18" s="76"/>
      <c r="Q18" s="76" t="e">
        <f t="shared" si="7"/>
        <v>#DIV/0!</v>
      </c>
      <c r="R18" s="77" t="s">
        <v>6</v>
      </c>
      <c r="S18" s="71" t="e">
        <f t="shared" si="13"/>
        <v>#DIV/0!</v>
      </c>
      <c r="T18" s="78" t="s">
        <v>6</v>
      </c>
      <c r="U18" s="71" t="e">
        <f t="shared" si="10"/>
        <v>#DIV/0!</v>
      </c>
      <c r="V18" s="71" t="e">
        <f t="shared" si="8"/>
        <v>#DIV/0!</v>
      </c>
      <c r="W18" s="72" t="e">
        <f t="shared" si="9"/>
        <v>#DIV/0!</v>
      </c>
      <c r="AA18" s="81"/>
    </row>
    <row r="19" spans="1:29" s="80" customFormat="1" ht="26.25" hidden="1">
      <c r="A19" s="88"/>
      <c r="B19" s="89"/>
      <c r="C19" s="71"/>
      <c r="D19" s="71" t="e">
        <f t="shared" si="0"/>
        <v>#DIV/0!</v>
      </c>
      <c r="E19" s="72" t="e">
        <f t="shared" si="1"/>
        <v>#DIV/0!</v>
      </c>
      <c r="F19" s="72"/>
      <c r="G19" s="72" t="e">
        <f t="shared" si="2"/>
        <v>#DIV/0!</v>
      </c>
      <c r="H19" s="72"/>
      <c r="I19" s="71" t="e">
        <f t="shared" si="11"/>
        <v>#DIV/0!</v>
      </c>
      <c r="J19" s="72"/>
      <c r="K19" s="71" t="e">
        <f t="shared" si="3"/>
        <v>#DIV/0!</v>
      </c>
      <c r="L19" s="71" t="e">
        <f t="shared" si="12"/>
        <v>#DIV/0!</v>
      </c>
      <c r="M19" s="71" t="e">
        <f t="shared" si="5"/>
        <v>#DIV/0!</v>
      </c>
      <c r="N19" s="73" t="e">
        <f t="shared" si="6"/>
        <v>#DIV/0!</v>
      </c>
      <c r="O19" s="76"/>
      <c r="P19" s="76"/>
      <c r="Q19" s="76" t="e">
        <f t="shared" si="7"/>
        <v>#DIV/0!</v>
      </c>
      <c r="R19" s="77" t="s">
        <v>6</v>
      </c>
      <c r="S19" s="71" t="e">
        <f t="shared" si="13"/>
        <v>#DIV/0!</v>
      </c>
      <c r="T19" s="78" t="s">
        <v>6</v>
      </c>
      <c r="U19" s="71" t="e">
        <f t="shared" si="10"/>
        <v>#DIV/0!</v>
      </c>
      <c r="V19" s="71" t="e">
        <f t="shared" si="8"/>
        <v>#DIV/0!</v>
      </c>
      <c r="W19" s="72" t="e">
        <f t="shared" si="9"/>
        <v>#DIV/0!</v>
      </c>
      <c r="AA19" s="81"/>
    </row>
    <row r="20" spans="1:29" s="80" customFormat="1" ht="26.25" hidden="1">
      <c r="A20" s="88"/>
      <c r="B20" s="89"/>
      <c r="C20" s="71"/>
      <c r="D20" s="71" t="e">
        <f t="shared" si="0"/>
        <v>#DIV/0!</v>
      </c>
      <c r="E20" s="72" t="e">
        <f t="shared" si="1"/>
        <v>#DIV/0!</v>
      </c>
      <c r="F20" s="72"/>
      <c r="G20" s="72" t="e">
        <f t="shared" si="2"/>
        <v>#DIV/0!</v>
      </c>
      <c r="H20" s="72"/>
      <c r="I20" s="71" t="e">
        <f t="shared" si="11"/>
        <v>#DIV/0!</v>
      </c>
      <c r="J20" s="72"/>
      <c r="K20" s="71" t="e">
        <f t="shared" si="3"/>
        <v>#DIV/0!</v>
      </c>
      <c r="L20" s="71" t="e">
        <f t="shared" si="12"/>
        <v>#DIV/0!</v>
      </c>
      <c r="M20" s="71" t="e">
        <f t="shared" si="5"/>
        <v>#DIV/0!</v>
      </c>
      <c r="N20" s="73" t="e">
        <f t="shared" si="6"/>
        <v>#DIV/0!</v>
      </c>
      <c r="O20" s="76"/>
      <c r="P20" s="76"/>
      <c r="Q20" s="76" t="e">
        <f t="shared" si="7"/>
        <v>#DIV/0!</v>
      </c>
      <c r="R20" s="77" t="s">
        <v>6</v>
      </c>
      <c r="S20" s="71" t="e">
        <f t="shared" si="13"/>
        <v>#DIV/0!</v>
      </c>
      <c r="T20" s="78" t="s">
        <v>6</v>
      </c>
      <c r="U20" s="71" t="e">
        <f t="shared" si="10"/>
        <v>#DIV/0!</v>
      </c>
      <c r="V20" s="71" t="e">
        <f t="shared" si="8"/>
        <v>#DIV/0!</v>
      </c>
      <c r="W20" s="72" t="e">
        <f t="shared" si="9"/>
        <v>#DIV/0!</v>
      </c>
      <c r="AA20" s="81"/>
    </row>
    <row r="21" spans="1:29" s="80" customFormat="1" ht="26.25" hidden="1">
      <c r="A21" s="88"/>
      <c r="B21" s="89"/>
      <c r="C21" s="71"/>
      <c r="D21" s="71" t="e">
        <f t="shared" si="0"/>
        <v>#DIV/0!</v>
      </c>
      <c r="E21" s="72" t="e">
        <f t="shared" si="1"/>
        <v>#DIV/0!</v>
      </c>
      <c r="F21" s="72"/>
      <c r="G21" s="72" t="e">
        <f t="shared" si="2"/>
        <v>#DIV/0!</v>
      </c>
      <c r="H21" s="72"/>
      <c r="I21" s="71" t="e">
        <f t="shared" si="11"/>
        <v>#DIV/0!</v>
      </c>
      <c r="J21" s="72"/>
      <c r="K21" s="71" t="e">
        <f t="shared" si="3"/>
        <v>#DIV/0!</v>
      </c>
      <c r="L21" s="71" t="e">
        <f t="shared" si="12"/>
        <v>#DIV/0!</v>
      </c>
      <c r="M21" s="71" t="e">
        <f t="shared" si="5"/>
        <v>#DIV/0!</v>
      </c>
      <c r="N21" s="73" t="e">
        <f t="shared" si="6"/>
        <v>#DIV/0!</v>
      </c>
      <c r="O21" s="76"/>
      <c r="P21" s="76"/>
      <c r="Q21" s="76" t="e">
        <f t="shared" si="7"/>
        <v>#DIV/0!</v>
      </c>
      <c r="R21" s="77" t="s">
        <v>6</v>
      </c>
      <c r="S21" s="71" t="e">
        <f t="shared" si="13"/>
        <v>#DIV/0!</v>
      </c>
      <c r="T21" s="78" t="s">
        <v>6</v>
      </c>
      <c r="U21" s="71" t="e">
        <f t="shared" si="10"/>
        <v>#DIV/0!</v>
      </c>
      <c r="V21" s="71" t="e">
        <f t="shared" si="8"/>
        <v>#DIV/0!</v>
      </c>
      <c r="W21" s="72" t="e">
        <f t="shared" si="9"/>
        <v>#DIV/0!</v>
      </c>
      <c r="AA21" s="81"/>
    </row>
    <row r="22" spans="1:29" s="80" customFormat="1" ht="26.25" hidden="1">
      <c r="A22" s="88"/>
      <c r="B22" s="89"/>
      <c r="C22" s="71"/>
      <c r="D22" s="71" t="e">
        <f t="shared" si="0"/>
        <v>#DIV/0!</v>
      </c>
      <c r="E22" s="72" t="e">
        <f t="shared" si="1"/>
        <v>#DIV/0!</v>
      </c>
      <c r="F22" s="72"/>
      <c r="G22" s="72" t="e">
        <f t="shared" si="2"/>
        <v>#DIV/0!</v>
      </c>
      <c r="H22" s="72"/>
      <c r="I22" s="71" t="e">
        <f t="shared" si="11"/>
        <v>#DIV/0!</v>
      </c>
      <c r="J22" s="72"/>
      <c r="K22" s="71" t="e">
        <f t="shared" si="3"/>
        <v>#DIV/0!</v>
      </c>
      <c r="L22" s="71" t="e">
        <f t="shared" si="12"/>
        <v>#DIV/0!</v>
      </c>
      <c r="M22" s="71" t="e">
        <f t="shared" si="5"/>
        <v>#DIV/0!</v>
      </c>
      <c r="N22" s="73" t="e">
        <f t="shared" si="6"/>
        <v>#DIV/0!</v>
      </c>
      <c r="O22" s="76"/>
      <c r="P22" s="76"/>
      <c r="Q22" s="76" t="e">
        <f t="shared" si="7"/>
        <v>#DIV/0!</v>
      </c>
      <c r="R22" s="77" t="s">
        <v>6</v>
      </c>
      <c r="S22" s="71" t="e">
        <f t="shared" si="13"/>
        <v>#DIV/0!</v>
      </c>
      <c r="T22" s="78" t="s">
        <v>6</v>
      </c>
      <c r="U22" s="71" t="e">
        <f t="shared" si="10"/>
        <v>#DIV/0!</v>
      </c>
      <c r="V22" s="71" t="e">
        <f t="shared" si="8"/>
        <v>#DIV/0!</v>
      </c>
      <c r="W22" s="72" t="e">
        <f t="shared" si="9"/>
        <v>#DIV/0!</v>
      </c>
      <c r="AA22" s="81"/>
    </row>
    <row r="23" spans="1:29" s="80" customFormat="1" ht="26.25" hidden="1">
      <c r="A23" s="88"/>
      <c r="B23" s="89"/>
      <c r="C23" s="71"/>
      <c r="D23" s="71" t="e">
        <f t="shared" si="0"/>
        <v>#DIV/0!</v>
      </c>
      <c r="E23" s="72" t="e">
        <f t="shared" si="1"/>
        <v>#DIV/0!</v>
      </c>
      <c r="F23" s="72"/>
      <c r="G23" s="72" t="e">
        <f t="shared" si="2"/>
        <v>#DIV/0!</v>
      </c>
      <c r="H23" s="72"/>
      <c r="I23" s="71" t="e">
        <f t="shared" si="11"/>
        <v>#DIV/0!</v>
      </c>
      <c r="J23" s="72"/>
      <c r="K23" s="71" t="e">
        <f t="shared" si="3"/>
        <v>#DIV/0!</v>
      </c>
      <c r="L23" s="71" t="e">
        <f t="shared" si="12"/>
        <v>#DIV/0!</v>
      </c>
      <c r="M23" s="71" t="e">
        <f t="shared" si="5"/>
        <v>#DIV/0!</v>
      </c>
      <c r="N23" s="73" t="e">
        <f t="shared" si="6"/>
        <v>#DIV/0!</v>
      </c>
      <c r="O23" s="76"/>
      <c r="P23" s="76"/>
      <c r="Q23" s="76" t="e">
        <f t="shared" si="7"/>
        <v>#DIV/0!</v>
      </c>
      <c r="R23" s="77" t="s">
        <v>6</v>
      </c>
      <c r="S23" s="71" t="e">
        <f t="shared" si="13"/>
        <v>#DIV/0!</v>
      </c>
      <c r="T23" s="78" t="s">
        <v>6</v>
      </c>
      <c r="U23" s="71" t="e">
        <f t="shared" si="10"/>
        <v>#DIV/0!</v>
      </c>
      <c r="V23" s="71" t="e">
        <f t="shared" si="8"/>
        <v>#DIV/0!</v>
      </c>
      <c r="W23" s="72" t="e">
        <f t="shared" si="9"/>
        <v>#DIV/0!</v>
      </c>
      <c r="AA23" s="81"/>
    </row>
    <row r="24" spans="1:29" s="80" customFormat="1" ht="26.25" hidden="1">
      <c r="A24" s="88"/>
      <c r="B24" s="89"/>
      <c r="C24" s="71"/>
      <c r="D24" s="71" t="e">
        <f t="shared" si="0"/>
        <v>#DIV/0!</v>
      </c>
      <c r="E24" s="72" t="e">
        <f t="shared" si="1"/>
        <v>#DIV/0!</v>
      </c>
      <c r="F24" s="72"/>
      <c r="G24" s="72" t="e">
        <f t="shared" si="2"/>
        <v>#DIV/0!</v>
      </c>
      <c r="H24" s="72"/>
      <c r="I24" s="71" t="e">
        <f t="shared" si="11"/>
        <v>#DIV/0!</v>
      </c>
      <c r="J24" s="72"/>
      <c r="K24" s="71" t="e">
        <f t="shared" si="3"/>
        <v>#DIV/0!</v>
      </c>
      <c r="L24" s="71" t="e">
        <f t="shared" si="12"/>
        <v>#DIV/0!</v>
      </c>
      <c r="M24" s="71" t="e">
        <f t="shared" si="5"/>
        <v>#DIV/0!</v>
      </c>
      <c r="N24" s="73" t="e">
        <f t="shared" si="6"/>
        <v>#DIV/0!</v>
      </c>
      <c r="O24" s="76"/>
      <c r="P24" s="76"/>
      <c r="Q24" s="76" t="e">
        <f t="shared" si="7"/>
        <v>#DIV/0!</v>
      </c>
      <c r="R24" s="77" t="s">
        <v>6</v>
      </c>
      <c r="S24" s="71" t="e">
        <f t="shared" si="13"/>
        <v>#DIV/0!</v>
      </c>
      <c r="T24" s="78" t="s">
        <v>6</v>
      </c>
      <c r="U24" s="71" t="e">
        <f t="shared" si="10"/>
        <v>#DIV/0!</v>
      </c>
      <c r="V24" s="71" t="e">
        <f t="shared" si="8"/>
        <v>#DIV/0!</v>
      </c>
      <c r="W24" s="72" t="e">
        <f t="shared" si="9"/>
        <v>#DIV/0!</v>
      </c>
      <c r="AA24" s="81"/>
    </row>
    <row r="25" spans="1:29" s="80" customFormat="1" ht="26.25" hidden="1">
      <c r="A25" s="88"/>
      <c r="B25" s="89"/>
      <c r="C25" s="71"/>
      <c r="D25" s="71" t="e">
        <f t="shared" si="0"/>
        <v>#DIV/0!</v>
      </c>
      <c r="E25" s="72" t="e">
        <f t="shared" si="1"/>
        <v>#DIV/0!</v>
      </c>
      <c r="F25" s="72"/>
      <c r="G25" s="72" t="e">
        <f t="shared" si="2"/>
        <v>#DIV/0!</v>
      </c>
      <c r="H25" s="72"/>
      <c r="I25" s="71" t="e">
        <f t="shared" si="11"/>
        <v>#DIV/0!</v>
      </c>
      <c r="J25" s="72"/>
      <c r="K25" s="71" t="e">
        <f t="shared" si="3"/>
        <v>#DIV/0!</v>
      </c>
      <c r="L25" s="71" t="e">
        <f t="shared" si="12"/>
        <v>#DIV/0!</v>
      </c>
      <c r="M25" s="71" t="e">
        <f t="shared" si="5"/>
        <v>#DIV/0!</v>
      </c>
      <c r="N25" s="73" t="e">
        <f t="shared" si="6"/>
        <v>#DIV/0!</v>
      </c>
      <c r="O25" s="76"/>
      <c r="P25" s="76"/>
      <c r="Q25" s="76" t="e">
        <f t="shared" si="7"/>
        <v>#DIV/0!</v>
      </c>
      <c r="R25" s="77" t="s">
        <v>6</v>
      </c>
      <c r="S25" s="71" t="e">
        <f t="shared" si="13"/>
        <v>#DIV/0!</v>
      </c>
      <c r="T25" s="78" t="s">
        <v>6</v>
      </c>
      <c r="U25" s="71" t="e">
        <f t="shared" si="10"/>
        <v>#DIV/0!</v>
      </c>
      <c r="V25" s="71" t="e">
        <f t="shared" si="8"/>
        <v>#DIV/0!</v>
      </c>
      <c r="W25" s="72" t="e">
        <f t="shared" si="9"/>
        <v>#DIV/0!</v>
      </c>
      <c r="AA25" s="81"/>
    </row>
    <row r="26" spans="1:29" s="80" customFormat="1" ht="26.25" hidden="1">
      <c r="A26" s="88"/>
      <c r="B26" s="89"/>
      <c r="C26" s="71"/>
      <c r="D26" s="71" t="e">
        <f t="shared" si="0"/>
        <v>#DIV/0!</v>
      </c>
      <c r="E26" s="72" t="e">
        <f t="shared" si="1"/>
        <v>#DIV/0!</v>
      </c>
      <c r="F26" s="72"/>
      <c r="G26" s="72" t="e">
        <f t="shared" si="2"/>
        <v>#DIV/0!</v>
      </c>
      <c r="H26" s="72"/>
      <c r="I26" s="71" t="e">
        <f t="shared" si="11"/>
        <v>#DIV/0!</v>
      </c>
      <c r="J26" s="72"/>
      <c r="K26" s="71" t="e">
        <f t="shared" si="3"/>
        <v>#DIV/0!</v>
      </c>
      <c r="L26" s="71" t="e">
        <f t="shared" si="12"/>
        <v>#DIV/0!</v>
      </c>
      <c r="M26" s="71" t="e">
        <f t="shared" si="5"/>
        <v>#DIV/0!</v>
      </c>
      <c r="N26" s="73" t="e">
        <f t="shared" si="6"/>
        <v>#DIV/0!</v>
      </c>
      <c r="O26" s="76"/>
      <c r="P26" s="76"/>
      <c r="Q26" s="76" t="e">
        <f t="shared" si="7"/>
        <v>#DIV/0!</v>
      </c>
      <c r="R26" s="77" t="s">
        <v>6</v>
      </c>
      <c r="S26" s="71" t="e">
        <f t="shared" si="13"/>
        <v>#DIV/0!</v>
      </c>
      <c r="T26" s="78" t="s">
        <v>6</v>
      </c>
      <c r="U26" s="71" t="e">
        <f t="shared" si="10"/>
        <v>#DIV/0!</v>
      </c>
      <c r="V26" s="71" t="e">
        <f t="shared" si="8"/>
        <v>#DIV/0!</v>
      </c>
      <c r="W26" s="72" t="e">
        <f t="shared" si="9"/>
        <v>#DIV/0!</v>
      </c>
      <c r="AA26" s="81"/>
    </row>
    <row r="27" spans="1:29" s="80" customFormat="1" ht="26.25" hidden="1">
      <c r="A27" s="88"/>
      <c r="B27" s="89"/>
      <c r="C27" s="71"/>
      <c r="D27" s="71" t="e">
        <f t="shared" si="0"/>
        <v>#DIV/0!</v>
      </c>
      <c r="E27" s="72" t="e">
        <f t="shared" si="1"/>
        <v>#DIV/0!</v>
      </c>
      <c r="F27" s="72"/>
      <c r="G27" s="72" t="e">
        <f t="shared" si="2"/>
        <v>#DIV/0!</v>
      </c>
      <c r="H27" s="72"/>
      <c r="I27" s="71" t="e">
        <f t="shared" si="11"/>
        <v>#DIV/0!</v>
      </c>
      <c r="J27" s="72"/>
      <c r="K27" s="71" t="e">
        <f t="shared" si="3"/>
        <v>#DIV/0!</v>
      </c>
      <c r="L27" s="71" t="e">
        <f t="shared" si="12"/>
        <v>#DIV/0!</v>
      </c>
      <c r="M27" s="71" t="e">
        <f t="shared" si="5"/>
        <v>#DIV/0!</v>
      </c>
      <c r="N27" s="73" t="e">
        <f t="shared" si="6"/>
        <v>#DIV/0!</v>
      </c>
      <c r="O27" s="76"/>
      <c r="P27" s="76"/>
      <c r="Q27" s="76" t="e">
        <f t="shared" si="7"/>
        <v>#DIV/0!</v>
      </c>
      <c r="R27" s="77" t="s">
        <v>6</v>
      </c>
      <c r="S27" s="71" t="e">
        <f t="shared" si="13"/>
        <v>#DIV/0!</v>
      </c>
      <c r="T27" s="78" t="s">
        <v>6</v>
      </c>
      <c r="U27" s="71" t="e">
        <f t="shared" si="10"/>
        <v>#DIV/0!</v>
      </c>
      <c r="V27" s="71" t="e">
        <f t="shared" si="8"/>
        <v>#DIV/0!</v>
      </c>
      <c r="W27" s="72" t="e">
        <f t="shared" si="9"/>
        <v>#DIV/0!</v>
      </c>
      <c r="AA27" s="81"/>
    </row>
    <row r="28" spans="1:29" s="80" customFormat="1" ht="26.25" hidden="1">
      <c r="A28" s="88"/>
      <c r="B28" s="89"/>
      <c r="C28" s="71"/>
      <c r="D28" s="71" t="e">
        <f t="shared" si="0"/>
        <v>#DIV/0!</v>
      </c>
      <c r="E28" s="72" t="e">
        <f t="shared" si="1"/>
        <v>#DIV/0!</v>
      </c>
      <c r="F28" s="72"/>
      <c r="G28" s="72" t="e">
        <f t="shared" si="2"/>
        <v>#DIV/0!</v>
      </c>
      <c r="H28" s="72"/>
      <c r="I28" s="71" t="e">
        <f t="shared" si="11"/>
        <v>#DIV/0!</v>
      </c>
      <c r="J28" s="72"/>
      <c r="K28" s="71" t="e">
        <f t="shared" si="3"/>
        <v>#DIV/0!</v>
      </c>
      <c r="L28" s="71" t="e">
        <f t="shared" si="12"/>
        <v>#DIV/0!</v>
      </c>
      <c r="M28" s="71" t="e">
        <f t="shared" si="5"/>
        <v>#DIV/0!</v>
      </c>
      <c r="N28" s="73" t="e">
        <f t="shared" si="6"/>
        <v>#DIV/0!</v>
      </c>
      <c r="O28" s="76"/>
      <c r="P28" s="76"/>
      <c r="Q28" s="76" t="e">
        <f t="shared" si="7"/>
        <v>#DIV/0!</v>
      </c>
      <c r="R28" s="77" t="s">
        <v>6</v>
      </c>
      <c r="S28" s="71" t="e">
        <f t="shared" si="13"/>
        <v>#DIV/0!</v>
      </c>
      <c r="T28" s="78" t="s">
        <v>6</v>
      </c>
      <c r="U28" s="71" t="e">
        <f t="shared" si="10"/>
        <v>#DIV/0!</v>
      </c>
      <c r="V28" s="71" t="e">
        <f t="shared" si="8"/>
        <v>#DIV/0!</v>
      </c>
      <c r="W28" s="72" t="e">
        <f t="shared" si="9"/>
        <v>#DIV/0!</v>
      </c>
      <c r="AA28" s="81"/>
    </row>
    <row r="29" spans="1:29" s="97" customFormat="1" ht="55.5" customHeight="1">
      <c r="A29" s="90" t="s">
        <v>20</v>
      </c>
      <c r="B29" s="91">
        <f>SUM(B5:B28)</f>
        <v>16.148999999999997</v>
      </c>
      <c r="C29" s="92">
        <f>SUM(C5:C28)</f>
        <v>30820.555</v>
      </c>
      <c r="D29" s="92">
        <f>C29/B29</f>
        <v>1908.5116725493842</v>
      </c>
      <c r="E29" s="93">
        <f>D29/D29</f>
        <v>1</v>
      </c>
      <c r="F29" s="93">
        <v>1</v>
      </c>
      <c r="G29" s="93">
        <f>E29/F29</f>
        <v>1</v>
      </c>
      <c r="H29" s="93">
        <f>SUM(H5:H28)/2</f>
        <v>0.82300000000000006</v>
      </c>
      <c r="I29" s="92">
        <f>SUM(I5:I10)</f>
        <v>3972.0473597606156</v>
      </c>
      <c r="J29" s="93">
        <v>0.4</v>
      </c>
      <c r="K29" s="92">
        <f>SUM(K5:K10)</f>
        <v>1588.8189439042462</v>
      </c>
      <c r="L29" s="92">
        <f>SUM(L5:L10)</f>
        <v>38245.013943904247</v>
      </c>
      <c r="M29" s="92">
        <f>L29/B29</f>
        <v>2368.2589599296707</v>
      </c>
      <c r="N29" s="94">
        <v>1</v>
      </c>
      <c r="O29" s="95">
        <f>SUM(O5:O28)</f>
        <v>29763.84</v>
      </c>
      <c r="P29" s="96">
        <f>SUM(P5:P28)</f>
        <v>6892.3549999999996</v>
      </c>
      <c r="Q29" s="95">
        <f>(O29+P29)/B29</f>
        <v>2269.8739860053256</v>
      </c>
      <c r="R29" s="95">
        <v>1</v>
      </c>
      <c r="S29" s="92">
        <f>SUM(S5:S10)</f>
        <v>5939.4023754533146</v>
      </c>
      <c r="T29" s="92">
        <v>7367.6</v>
      </c>
      <c r="U29" s="92">
        <f>SUM(U5:U10)</f>
        <v>5778.781056095755</v>
      </c>
      <c r="V29" s="71">
        <f t="shared" si="8"/>
        <v>7367.6000000000013</v>
      </c>
      <c r="W29" s="92">
        <f>SUM(W5:W10)/6</f>
        <v>1.1197439642300784</v>
      </c>
      <c r="AA29" s="81"/>
      <c r="AC29" s="98">
        <f>AC6+AC7+AC8</f>
        <v>-1241.6290013936061</v>
      </c>
    </row>
    <row r="30" spans="1:29" s="84" customFormat="1" ht="26.25">
      <c r="S30" s="99"/>
      <c r="T30" s="99"/>
    </row>
    <row r="31" spans="1:29" s="84" customFormat="1" ht="26.25">
      <c r="G31" s="100"/>
      <c r="K31" s="100"/>
    </row>
    <row r="32" spans="1:29" s="84" customFormat="1" ht="150.75" hidden="1" thickBot="1">
      <c r="A32" s="101"/>
      <c r="B32" s="102" t="s">
        <v>21</v>
      </c>
      <c r="C32" s="102" t="s">
        <v>22</v>
      </c>
      <c r="G32" s="100"/>
      <c r="H32" s="100"/>
      <c r="N32" s="100"/>
      <c r="O32" s="100"/>
      <c r="P32" s="100" t="s">
        <v>21</v>
      </c>
      <c r="Q32" s="103" t="s">
        <v>22</v>
      </c>
      <c r="R32" s="100"/>
      <c r="W32" s="100"/>
    </row>
    <row r="33" spans="7:23" s="104" customFormat="1" ht="26.25">
      <c r="G33" s="105"/>
      <c r="H33" s="105"/>
      <c r="N33" s="105"/>
      <c r="O33" s="105"/>
      <c r="P33" s="105"/>
      <c r="Q33" s="105"/>
      <c r="R33" s="105"/>
      <c r="W33" s="105"/>
    </row>
    <row r="34" spans="7:23" s="104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8"/>
  <sheetViews>
    <sheetView workbookViewId="0">
      <selection activeCell="I18" sqref="I18"/>
    </sheetView>
  </sheetViews>
  <sheetFormatPr defaultRowHeight="15"/>
  <cols>
    <col min="1" max="1" width="22.7109375" style="48" bestFit="1" customWidth="1"/>
    <col min="2" max="6" width="18.85546875" style="48" customWidth="1"/>
    <col min="7" max="16384" width="9.140625" style="48"/>
  </cols>
  <sheetData>
    <row r="1" spans="1:6" ht="16.5">
      <c r="A1" s="108" t="s">
        <v>75</v>
      </c>
      <c r="B1" s="108"/>
      <c r="C1" s="108"/>
      <c r="D1" s="108"/>
      <c r="E1" s="108"/>
      <c r="F1" s="108"/>
    </row>
    <row r="3" spans="1:6" ht="94.5">
      <c r="A3" s="49" t="s">
        <v>0</v>
      </c>
      <c r="B3" s="49" t="s">
        <v>53</v>
      </c>
      <c r="C3" s="49" t="s">
        <v>54</v>
      </c>
      <c r="D3" s="49" t="s">
        <v>55</v>
      </c>
      <c r="E3" s="49" t="s">
        <v>56</v>
      </c>
      <c r="F3" s="49" t="s">
        <v>76</v>
      </c>
    </row>
    <row r="4" spans="1:6" ht="15.75">
      <c r="A4" s="49"/>
      <c r="B4" s="49">
        <v>1</v>
      </c>
      <c r="C4" s="49">
        <v>2</v>
      </c>
      <c r="D4" s="49">
        <v>3</v>
      </c>
      <c r="E4" s="49">
        <v>4</v>
      </c>
      <c r="F4" s="50">
        <v>5</v>
      </c>
    </row>
    <row r="5" spans="1:6" ht="15.75">
      <c r="A5" s="28" t="s">
        <v>57</v>
      </c>
      <c r="B5" s="51">
        <v>11539.3</v>
      </c>
      <c r="C5" s="51">
        <v>812</v>
      </c>
      <c r="D5" s="51">
        <v>3027.5</v>
      </c>
      <c r="E5" s="52">
        <f>'за счет субвенций'!F3</f>
        <v>2859.97</v>
      </c>
      <c r="F5" s="53">
        <f t="shared" ref="F5:F10" si="0">SUM(B5:E5)</f>
        <v>18238.77</v>
      </c>
    </row>
    <row r="6" spans="1:6" ht="15.75">
      <c r="A6" s="28" t="s">
        <v>58</v>
      </c>
      <c r="B6" s="51">
        <v>166.6</v>
      </c>
      <c r="C6" s="51">
        <v>83.8</v>
      </c>
      <c r="D6" s="51">
        <v>399.1</v>
      </c>
      <c r="E6" s="52">
        <f>'за счет субвенций'!F4</f>
        <v>531.79999999999995</v>
      </c>
      <c r="F6" s="53">
        <f>SUM(B6:E6)</f>
        <v>1181.3</v>
      </c>
    </row>
    <row r="7" spans="1:6" ht="15.75">
      <c r="A7" s="28" t="s">
        <v>59</v>
      </c>
      <c r="B7" s="51">
        <v>529.6</v>
      </c>
      <c r="C7" s="51">
        <v>43.2</v>
      </c>
      <c r="D7" s="51">
        <v>352.8</v>
      </c>
      <c r="E7" s="52">
        <f>'за счет субвенций'!F5</f>
        <v>540.75</v>
      </c>
      <c r="F7" s="53">
        <f>SUM(B7:E7)</f>
        <v>1466.3500000000001</v>
      </c>
    </row>
    <row r="8" spans="1:6" ht="15.75">
      <c r="A8" s="28" t="s">
        <v>60</v>
      </c>
      <c r="B8" s="51">
        <v>226.3</v>
      </c>
      <c r="C8" s="51">
        <v>50</v>
      </c>
      <c r="D8" s="51">
        <v>167</v>
      </c>
      <c r="E8" s="52">
        <f>'за счет субвенций'!F6</f>
        <v>595.4</v>
      </c>
      <c r="F8" s="53">
        <f t="shared" si="0"/>
        <v>1038.7</v>
      </c>
    </row>
    <row r="9" spans="1:6" ht="15.75">
      <c r="A9" s="28" t="s">
        <v>61</v>
      </c>
      <c r="B9" s="51">
        <v>580.6</v>
      </c>
      <c r="C9" s="51">
        <v>546.9</v>
      </c>
      <c r="D9" s="51">
        <v>3369.3</v>
      </c>
      <c r="E9" s="52">
        <f>'за счет субвенций'!F7</f>
        <v>1352.5</v>
      </c>
      <c r="F9" s="53">
        <f t="shared" si="0"/>
        <v>5849.3</v>
      </c>
    </row>
    <row r="10" spans="1:6" ht="15.75">
      <c r="A10" s="28" t="s">
        <v>62</v>
      </c>
      <c r="B10" s="51">
        <v>1021.9</v>
      </c>
      <c r="C10" s="51">
        <v>178</v>
      </c>
      <c r="D10" s="51">
        <v>834.3</v>
      </c>
      <c r="E10" s="52">
        <f>'за счет субвенций'!F8</f>
        <v>1011.9349999999999</v>
      </c>
      <c r="F10" s="53">
        <f t="shared" si="0"/>
        <v>3046.1350000000002</v>
      </c>
    </row>
    <row r="11" spans="1:6" ht="15.75">
      <c r="A11" s="28"/>
      <c r="B11" s="51"/>
      <c r="C11" s="51"/>
      <c r="D11" s="51"/>
      <c r="E11" s="54"/>
      <c r="F11" s="53"/>
    </row>
    <row r="12" spans="1:6" ht="15.75">
      <c r="A12" s="49" t="s">
        <v>20</v>
      </c>
      <c r="B12" s="55">
        <f>SUM(B5:B11)</f>
        <v>14064.3</v>
      </c>
      <c r="C12" s="56">
        <f>SUM(C5:C11)</f>
        <v>1713.9</v>
      </c>
      <c r="D12" s="56">
        <f>SUM(D5:D11)</f>
        <v>8150.0000000000009</v>
      </c>
      <c r="E12" s="56">
        <f>SUM(E5:E11)</f>
        <v>6892.3549999999996</v>
      </c>
      <c r="F12" s="56">
        <f>SUM(F5:F11)</f>
        <v>30820.555</v>
      </c>
    </row>
    <row r="13" spans="1:6" ht="15.75">
      <c r="A13" s="57"/>
      <c r="B13" s="58"/>
      <c r="C13" s="58"/>
      <c r="D13" s="58"/>
      <c r="E13" s="58"/>
      <c r="F13" s="58"/>
    </row>
    <row r="14" spans="1:6" ht="15.75">
      <c r="A14" s="58"/>
      <c r="B14" s="58"/>
      <c r="C14" s="58"/>
      <c r="D14" s="58"/>
      <c r="E14" s="58"/>
      <c r="F14" s="58"/>
    </row>
    <row r="15" spans="1:6" ht="15.75">
      <c r="A15" s="59"/>
      <c r="B15" s="59"/>
      <c r="C15" s="59"/>
      <c r="D15" s="59"/>
      <c r="E15" s="59"/>
      <c r="F15" s="59"/>
    </row>
    <row r="16" spans="1:6" ht="15.75">
      <c r="A16" s="58"/>
      <c r="B16" s="58"/>
      <c r="C16" s="58"/>
      <c r="D16" s="58"/>
      <c r="E16" s="58"/>
      <c r="F16" s="58"/>
    </row>
    <row r="17" spans="1:6" ht="15.75">
      <c r="A17" s="58"/>
      <c r="B17" s="58"/>
      <c r="C17" s="58"/>
      <c r="D17" s="58"/>
      <c r="E17" s="58"/>
      <c r="F17" s="58"/>
    </row>
    <row r="18" spans="1:6" ht="15.75">
      <c r="A18" s="58"/>
      <c r="B18" s="58"/>
      <c r="C18" s="58"/>
      <c r="D18" s="58"/>
      <c r="E18" s="58"/>
      <c r="F18" s="58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workbookViewId="0">
      <selection activeCell="I22" sqref="I22"/>
    </sheetView>
  </sheetViews>
  <sheetFormatPr defaultRowHeight="15"/>
  <cols>
    <col min="1" max="1" width="22.7109375" style="1" bestFit="1" customWidth="1"/>
    <col min="2" max="9" width="17.5703125" style="1" customWidth="1"/>
    <col min="10" max="16384" width="9.140625" style="1"/>
  </cols>
  <sheetData>
    <row r="1" spans="1:14" ht="15.75">
      <c r="A1" s="109" t="s">
        <v>79</v>
      </c>
      <c r="B1" s="109"/>
      <c r="C1" s="109"/>
      <c r="D1" s="109"/>
      <c r="E1" s="109"/>
      <c r="F1" s="109"/>
      <c r="G1" s="109"/>
      <c r="H1" s="109"/>
      <c r="I1" s="1" t="s">
        <v>44</v>
      </c>
    </row>
    <row r="2" spans="1:14" ht="15.75">
      <c r="A2" s="109"/>
      <c r="B2" s="109"/>
      <c r="C2" s="109"/>
      <c r="D2" s="109"/>
      <c r="E2" s="109"/>
      <c r="F2" s="109"/>
      <c r="G2" s="109"/>
      <c r="H2" s="109"/>
    </row>
    <row r="3" spans="1:14" ht="157.5">
      <c r="A3" s="26" t="s">
        <v>45</v>
      </c>
      <c r="B3" s="26" t="s">
        <v>80</v>
      </c>
      <c r="C3" s="26" t="s">
        <v>46</v>
      </c>
      <c r="D3" s="26" t="s">
        <v>47</v>
      </c>
      <c r="E3" s="26" t="s">
        <v>48</v>
      </c>
      <c r="F3" s="26" t="s">
        <v>49</v>
      </c>
      <c r="G3" s="26" t="s">
        <v>50</v>
      </c>
      <c r="H3" s="26" t="s">
        <v>51</v>
      </c>
      <c r="I3" s="26" t="s">
        <v>52</v>
      </c>
      <c r="J3" s="37"/>
      <c r="K3" s="37"/>
      <c r="M3" s="37"/>
      <c r="N3" s="37"/>
    </row>
    <row r="4" spans="1:14" ht="15.75">
      <c r="A4" s="26">
        <v>1</v>
      </c>
      <c r="B4" s="26">
        <v>2</v>
      </c>
      <c r="C4" s="26">
        <v>3</v>
      </c>
      <c r="D4" s="26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.75">
      <c r="A5" s="28" t="s">
        <v>57</v>
      </c>
      <c r="B5" s="10">
        <v>6.7009999999999996</v>
      </c>
      <c r="C5" s="32"/>
      <c r="D5" s="30">
        <f>SUM((0.6*B5+0.4*C12)/B5)</f>
        <v>0.7606625876734816</v>
      </c>
      <c r="E5" s="30">
        <v>1.4379999999999999</v>
      </c>
      <c r="F5" s="30">
        <f>SUM(E5/B5)</f>
        <v>0.21459483659155351</v>
      </c>
      <c r="G5" s="30">
        <f>SUM(1+F5)</f>
        <v>1.2145948365915535</v>
      </c>
      <c r="H5" s="3">
        <v>2956.1</v>
      </c>
      <c r="I5" s="39">
        <f>SUM((H5/B5)/(H12/B12))</f>
        <v>1.3134981896719367</v>
      </c>
    </row>
    <row r="6" spans="1:14" ht="15.75">
      <c r="A6" s="28" t="s">
        <v>58</v>
      </c>
      <c r="B6" s="10">
        <v>1.246</v>
      </c>
      <c r="C6" s="32"/>
      <c r="D6" s="30">
        <f>SUM((0.6*B6+0.4*C12)/B6)</f>
        <v>1.4640449438202245</v>
      </c>
      <c r="E6" s="30">
        <v>0.67700000000000005</v>
      </c>
      <c r="F6" s="30">
        <f t="shared" ref="F6:F12" si="0">SUM(E6/B6)</f>
        <v>0.543338683788122</v>
      </c>
      <c r="G6" s="30">
        <f t="shared" ref="G6:G12" si="1">SUM(1+F6)</f>
        <v>1.543338683788122</v>
      </c>
      <c r="H6" s="3">
        <v>384.5</v>
      </c>
      <c r="I6" s="39">
        <f>SUM((H6/B6)/(H12/B12))</f>
        <v>0.91881542369289337</v>
      </c>
      <c r="J6" s="40"/>
      <c r="K6" s="41"/>
      <c r="L6" s="41"/>
      <c r="M6" s="41"/>
      <c r="N6" s="41"/>
    </row>
    <row r="7" spans="1:14" ht="15.75">
      <c r="A7" s="28" t="s">
        <v>59</v>
      </c>
      <c r="B7" s="10">
        <v>1.2669999999999999</v>
      </c>
      <c r="C7" s="32"/>
      <c r="D7" s="30">
        <f>SUM((0.6*B7+0.4*C12)/B7)</f>
        <v>1.4497237569060772</v>
      </c>
      <c r="E7" s="30">
        <v>4.3999999999999997E-2</v>
      </c>
      <c r="F7" s="30">
        <f t="shared" si="0"/>
        <v>3.4727703235990531E-2</v>
      </c>
      <c r="G7" s="30">
        <f>SUM(1+F7)</f>
        <v>1.0347277032359905</v>
      </c>
      <c r="H7" s="3">
        <v>478.3</v>
      </c>
      <c r="I7" s="39">
        <f>SUM((H7/B7)/(H12/B12))</f>
        <v>1.1240192292941447</v>
      </c>
      <c r="J7" s="40"/>
      <c r="K7" s="42"/>
      <c r="L7" s="42"/>
      <c r="M7" s="42"/>
    </row>
    <row r="8" spans="1:14" ht="15.75">
      <c r="A8" s="28" t="s">
        <v>60</v>
      </c>
      <c r="B8" s="10">
        <v>1.395</v>
      </c>
      <c r="C8" s="32"/>
      <c r="D8" s="30">
        <f>SUM((0.6*B8+0.4*C12)/B8)</f>
        <v>1.3717562724014334</v>
      </c>
      <c r="E8" s="30">
        <v>1.395</v>
      </c>
      <c r="F8" s="30">
        <f t="shared" si="0"/>
        <v>1</v>
      </c>
      <c r="G8" s="30">
        <f t="shared" si="1"/>
        <v>2</v>
      </c>
      <c r="H8" s="3">
        <v>394.5</v>
      </c>
      <c r="I8" s="39">
        <f>SUM((H8/B8)/(H12/B12))</f>
        <v>0.84202071315439353</v>
      </c>
      <c r="J8" s="40"/>
    </row>
    <row r="9" spans="1:14" ht="15.75">
      <c r="A9" s="28" t="s">
        <v>61</v>
      </c>
      <c r="B9" s="10">
        <v>3.169</v>
      </c>
      <c r="C9" s="32"/>
      <c r="D9" s="30">
        <f>SUM((0.6*B9+0.4*C12)/B9)</f>
        <v>0.93972862101609334</v>
      </c>
      <c r="E9" s="30">
        <v>0.59699999999999998</v>
      </c>
      <c r="F9" s="30">
        <f t="shared" si="0"/>
        <v>0.18838750394446196</v>
      </c>
      <c r="G9" s="30">
        <f>SUM(1+F9)</f>
        <v>1.188387503944462</v>
      </c>
      <c r="H9" s="3">
        <v>701.9</v>
      </c>
      <c r="I9" s="39">
        <f>SUM((H9/B9)/(H12/B12))</f>
        <v>0.65948204848497138</v>
      </c>
      <c r="J9" s="40"/>
    </row>
    <row r="10" spans="1:14" ht="15.75">
      <c r="A10" s="28" t="s">
        <v>62</v>
      </c>
      <c r="B10" s="15">
        <v>2.371</v>
      </c>
      <c r="C10" s="32"/>
      <c r="D10" s="30">
        <f>SUM((0.6*B10+0.4*C12)/B10)</f>
        <v>1.054070012652889</v>
      </c>
      <c r="E10" s="30">
        <v>0.34200000000000003</v>
      </c>
      <c r="F10" s="30">
        <f t="shared" si="0"/>
        <v>0.14424293547026573</v>
      </c>
      <c r="G10" s="30">
        <f t="shared" si="1"/>
        <v>1.1442429354702657</v>
      </c>
      <c r="H10" s="3">
        <v>508.4</v>
      </c>
      <c r="I10" s="39">
        <f>SUM((H10/B10)/(H12/B12))</f>
        <v>0.63844569509577076</v>
      </c>
      <c r="J10" s="40"/>
    </row>
    <row r="11" spans="1:14" ht="15.75">
      <c r="A11" s="31"/>
      <c r="B11" s="32"/>
      <c r="C11" s="32"/>
      <c r="D11" s="30"/>
      <c r="E11" s="30"/>
      <c r="F11" s="30"/>
      <c r="G11" s="30"/>
      <c r="H11" s="3"/>
      <c r="I11" s="39"/>
    </row>
    <row r="12" spans="1:14" ht="15.75">
      <c r="A12" s="26" t="s">
        <v>20</v>
      </c>
      <c r="B12" s="43">
        <f>SUM(B5:B11)</f>
        <v>16.148999999999997</v>
      </c>
      <c r="C12" s="44">
        <f>SUM(B12/6)</f>
        <v>2.6914999999999996</v>
      </c>
      <c r="D12" s="30">
        <v>1</v>
      </c>
      <c r="E12" s="45">
        <f>SUM(E5:E10)</f>
        <v>4.4929999999999994</v>
      </c>
      <c r="F12" s="45">
        <f t="shared" si="0"/>
        <v>0.27822156170660722</v>
      </c>
      <c r="G12" s="45">
        <f t="shared" si="1"/>
        <v>1.2782215617066073</v>
      </c>
      <c r="H12" s="44">
        <f>SUM(H5:H10)</f>
        <v>5423.6999999999989</v>
      </c>
      <c r="I12" s="46">
        <f>SUM((H12/B12)/(H12/B12))</f>
        <v>1</v>
      </c>
    </row>
    <row r="13" spans="1:14" ht="15.75">
      <c r="A13" s="34"/>
      <c r="B13" s="25"/>
      <c r="C13" s="25"/>
      <c r="D13" s="47"/>
      <c r="E13" s="25"/>
      <c r="F13" s="25"/>
      <c r="G13" s="25"/>
      <c r="H13" s="25"/>
      <c r="I13" s="23"/>
    </row>
    <row r="14" spans="1:14" ht="0.75" customHeight="1">
      <c r="A14" s="25"/>
      <c r="B14" s="25"/>
      <c r="C14" s="25"/>
      <c r="D14" s="25"/>
      <c r="E14" s="25"/>
      <c r="F14" s="110"/>
      <c r="G14" s="110"/>
      <c r="H14" s="23"/>
    </row>
    <row r="15" spans="1:14" ht="15.75" hidden="1">
      <c r="A15" s="25"/>
      <c r="B15" s="25"/>
      <c r="C15" s="25"/>
      <c r="D15" s="25"/>
      <c r="E15" s="25"/>
      <c r="F15" s="25"/>
      <c r="G15" s="25"/>
      <c r="H15" s="1" t="s">
        <v>72</v>
      </c>
    </row>
    <row r="16" spans="1:14" ht="15.75" hidden="1">
      <c r="A16" s="25"/>
      <c r="B16" s="25"/>
      <c r="C16" s="25"/>
      <c r="D16" s="25"/>
      <c r="E16" s="25"/>
      <c r="F16" s="25"/>
      <c r="G16" s="25"/>
      <c r="H16" s="1" t="s">
        <v>73</v>
      </c>
    </row>
    <row r="17" spans="1:7" ht="15.75" hidden="1">
      <c r="A17" s="25"/>
      <c r="B17" s="25"/>
      <c r="C17" s="25"/>
      <c r="D17" s="25"/>
      <c r="E17" s="25"/>
      <c r="F17" s="25"/>
      <c r="G17" s="25"/>
    </row>
    <row r="18" spans="1:7" ht="15.75" hidden="1">
      <c r="A18" s="25"/>
      <c r="B18" s="25"/>
      <c r="C18" s="25"/>
      <c r="D18" s="25"/>
      <c r="E18" s="25"/>
      <c r="F18" s="25"/>
      <c r="G18" s="25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AI1477"/>
  <sheetViews>
    <sheetView view="pageBreakPreview" zoomScale="60" zoomScaleNormal="75" workbookViewId="0">
      <selection activeCell="I17" sqref="I17"/>
    </sheetView>
  </sheetViews>
  <sheetFormatPr defaultRowHeight="15"/>
  <cols>
    <col min="1" max="1" width="23.7109375" style="1" customWidth="1"/>
    <col min="2" max="2" width="15.28515625" style="1" bestFit="1" customWidth="1"/>
    <col min="3" max="3" width="14.140625" style="1" bestFit="1" customWidth="1"/>
    <col min="4" max="4" width="15.42578125" style="1" bestFit="1" customWidth="1"/>
    <col min="5" max="5" width="15.140625" style="1" bestFit="1" customWidth="1"/>
    <col min="6" max="6" width="15.28515625" style="1" bestFit="1" customWidth="1"/>
    <col min="7" max="7" width="14.140625" style="1" bestFit="1" customWidth="1"/>
    <col min="8" max="8" width="14.7109375" style="1" bestFit="1" customWidth="1"/>
    <col min="9" max="9" width="14.5703125" style="1" bestFit="1" customWidth="1"/>
    <col min="10" max="10" width="15.42578125" style="1" bestFit="1" customWidth="1"/>
    <col min="11" max="11" width="11.7109375" style="1" bestFit="1" customWidth="1"/>
    <col min="12" max="12" width="15.28515625" style="1" bestFit="1" customWidth="1"/>
    <col min="13" max="13" width="14.140625" style="1" bestFit="1" customWidth="1"/>
    <col min="14" max="14" width="15.5703125" style="1" bestFit="1" customWidth="1"/>
    <col min="15" max="15" width="15.42578125" style="1" bestFit="1" customWidth="1"/>
    <col min="16" max="16" width="15.7109375" style="1" bestFit="1" customWidth="1"/>
    <col min="17" max="17" width="13.5703125" style="1" bestFit="1" customWidth="1"/>
    <col min="18" max="18" width="14.140625" style="1" bestFit="1" customWidth="1"/>
    <col min="19" max="19" width="15.5703125" style="1" bestFit="1" customWidth="1"/>
    <col min="20" max="20" width="15.42578125" style="1" bestFit="1" customWidth="1"/>
    <col min="21" max="22" width="16" style="1" customWidth="1"/>
    <col min="23" max="24" width="11.28515625" style="1" customWidth="1"/>
    <col min="25" max="16384" width="9.140625" style="1"/>
  </cols>
  <sheetData>
    <row r="2" spans="1:35" ht="15.75">
      <c r="A2" s="113" t="s">
        <v>81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24"/>
      <c r="M2" s="24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.75">
      <c r="A3" s="114" t="s">
        <v>25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5.75">
      <c r="A4" s="111" t="s">
        <v>26</v>
      </c>
      <c r="B4" s="111" t="s">
        <v>27</v>
      </c>
      <c r="C4" s="116"/>
      <c r="D4" s="116"/>
      <c r="E4" s="116"/>
      <c r="F4" s="111" t="s">
        <v>28</v>
      </c>
      <c r="G4" s="116"/>
      <c r="H4" s="116"/>
      <c r="I4" s="116"/>
      <c r="J4" s="116"/>
      <c r="K4" s="116"/>
      <c r="L4" s="111" t="s">
        <v>29</v>
      </c>
      <c r="M4" s="116"/>
      <c r="N4" s="116"/>
      <c r="O4" s="116"/>
      <c r="P4" s="116"/>
      <c r="Q4" s="111" t="s">
        <v>30</v>
      </c>
      <c r="R4" s="112"/>
      <c r="S4" s="112"/>
      <c r="T4" s="112"/>
      <c r="U4" s="112"/>
      <c r="V4" s="111" t="s">
        <v>31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57.5">
      <c r="A5" s="115"/>
      <c r="B5" s="26" t="s">
        <v>32</v>
      </c>
      <c r="C5" s="26" t="s">
        <v>33</v>
      </c>
      <c r="D5" s="26" t="s">
        <v>37</v>
      </c>
      <c r="E5" s="26" t="s">
        <v>34</v>
      </c>
      <c r="F5" s="26" t="s">
        <v>35</v>
      </c>
      <c r="G5" s="26" t="s">
        <v>33</v>
      </c>
      <c r="H5" s="26" t="s">
        <v>36</v>
      </c>
      <c r="I5" s="26" t="s">
        <v>37</v>
      </c>
      <c r="J5" s="26" t="s">
        <v>38</v>
      </c>
      <c r="K5" s="26" t="s">
        <v>39</v>
      </c>
      <c r="L5" s="26" t="s">
        <v>40</v>
      </c>
      <c r="M5" s="26" t="s">
        <v>33</v>
      </c>
      <c r="N5" s="26" t="s">
        <v>36</v>
      </c>
      <c r="O5" s="26" t="s">
        <v>38</v>
      </c>
      <c r="P5" s="26" t="s">
        <v>41</v>
      </c>
      <c r="Q5" s="26" t="s">
        <v>42</v>
      </c>
      <c r="R5" s="26" t="s">
        <v>33</v>
      </c>
      <c r="S5" s="26" t="s">
        <v>36</v>
      </c>
      <c r="T5" s="26" t="s">
        <v>38</v>
      </c>
      <c r="U5" s="26" t="s">
        <v>43</v>
      </c>
      <c r="V5" s="111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5.75">
      <c r="A6" s="27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A7" s="28" t="s">
        <v>57</v>
      </c>
      <c r="B7" s="29">
        <v>0.3</v>
      </c>
      <c r="C7" s="10">
        <v>6.7009999999999996</v>
      </c>
      <c r="D7" s="30">
        <f>'Расчёт коэф-в'!D5</f>
        <v>0.7606625876734816</v>
      </c>
      <c r="E7" s="30">
        <f t="shared" ref="E7:E14" si="0">D7/$D$14</f>
        <v>0.7606625876734816</v>
      </c>
      <c r="F7" s="29">
        <v>0.2</v>
      </c>
      <c r="G7" s="10">
        <v>6.7009999999999996</v>
      </c>
      <c r="H7" s="30">
        <f>'Расчёт коэф-в'!G5</f>
        <v>1.2145948365915535</v>
      </c>
      <c r="I7" s="30">
        <f>'Расчёт коэф-в'!D5</f>
        <v>0.7606625876734816</v>
      </c>
      <c r="J7" s="30">
        <f>'Расчёт коэф-в'!I5</f>
        <v>1.3134981896719367</v>
      </c>
      <c r="K7" s="30">
        <f t="shared" ref="K7:K12" si="1">(I7*H7*J7)/$H$14*$I$14*$J$14</f>
        <v>0.94939475133442197</v>
      </c>
      <c r="L7" s="29">
        <v>0.4</v>
      </c>
      <c r="M7" s="10">
        <v>6.7009999999999996</v>
      </c>
      <c r="N7" s="30">
        <f>'Расчёт коэф-в'!G5</f>
        <v>1.2145948365915535</v>
      </c>
      <c r="O7" s="30">
        <f>'Расчёт коэф-в'!I5</f>
        <v>1.3134981896719367</v>
      </c>
      <c r="P7" s="30">
        <f>(N7*O7)/$N$14*$O$14</f>
        <v>1.2481154807917998</v>
      </c>
      <c r="Q7" s="29">
        <v>0.1</v>
      </c>
      <c r="R7" s="10">
        <v>6.7009999999999996</v>
      </c>
      <c r="S7" s="30">
        <f>'Расчёт коэф-в'!G5</f>
        <v>1.2145948365915535</v>
      </c>
      <c r="T7" s="30">
        <f>'Расчёт коэф-в'!I5</f>
        <v>1.3134981896719367</v>
      </c>
      <c r="U7" s="30">
        <f t="shared" ref="U7:U12" si="2">(S7*T7)/($S$14*$T$14)</f>
        <v>1.2481154807917998</v>
      </c>
      <c r="V7" s="30">
        <f t="shared" ref="V7:V12" si="3">(B7*E7)+(F7*K7)+(L7*P7)+(Q7*U7)</f>
        <v>1.0421354669648288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5.75">
      <c r="A8" s="28" t="s">
        <v>58</v>
      </c>
      <c r="B8" s="29">
        <f>B7</f>
        <v>0.3</v>
      </c>
      <c r="C8" s="10">
        <v>1.246</v>
      </c>
      <c r="D8" s="30">
        <f>'Расчёт коэф-в'!D6</f>
        <v>1.4640449438202245</v>
      </c>
      <c r="E8" s="30">
        <f t="shared" si="0"/>
        <v>1.4640449438202245</v>
      </c>
      <c r="F8" s="29">
        <f>F7</f>
        <v>0.2</v>
      </c>
      <c r="G8" s="10">
        <v>1.246</v>
      </c>
      <c r="H8" s="30">
        <f>'Расчёт коэф-в'!G6</f>
        <v>1.543338683788122</v>
      </c>
      <c r="I8" s="30">
        <f>'Расчёт коэф-в'!D6</f>
        <v>1.4640449438202245</v>
      </c>
      <c r="J8" s="30">
        <f>'Расчёт коэф-в'!I6</f>
        <v>0.91881542369289337</v>
      </c>
      <c r="K8" s="30">
        <f t="shared" si="1"/>
        <v>1.6241935768674813</v>
      </c>
      <c r="L8" s="29">
        <f>L7</f>
        <v>0.4</v>
      </c>
      <c r="M8" s="10">
        <v>1.246</v>
      </c>
      <c r="N8" s="30">
        <f>'Расчёт коэф-в'!G6</f>
        <v>1.543338683788122</v>
      </c>
      <c r="O8" s="30">
        <f>'Расчёт коэф-в'!I6</f>
        <v>0.91881542369289337</v>
      </c>
      <c r="P8" s="30">
        <f t="shared" ref="P8:P14" si="4">(N8*O8)/$N$14*$O$14</f>
        <v>1.1093877846600604</v>
      </c>
      <c r="Q8" s="29">
        <f>Q7</f>
        <v>0.1</v>
      </c>
      <c r="R8" s="10">
        <v>1.246</v>
      </c>
      <c r="S8" s="30">
        <f>'Расчёт коэф-в'!G6</f>
        <v>1.543338683788122</v>
      </c>
      <c r="T8" s="30">
        <f>'Расчёт коэф-в'!I6</f>
        <v>0.91881542369289337</v>
      </c>
      <c r="U8" s="30">
        <f>(S8*T8)/($S$14*$T$14)</f>
        <v>1.1093877846600604</v>
      </c>
      <c r="V8" s="30">
        <f t="shared" si="3"/>
        <v>1.3187460908495938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5.75">
      <c r="A9" s="28" t="s">
        <v>59</v>
      </c>
      <c r="B9" s="29">
        <f>B7</f>
        <v>0.3</v>
      </c>
      <c r="C9" s="10">
        <v>1.2669999999999999</v>
      </c>
      <c r="D9" s="30">
        <f>'Расчёт коэф-в'!D7</f>
        <v>1.4497237569060772</v>
      </c>
      <c r="E9" s="30">
        <f t="shared" si="0"/>
        <v>1.4497237569060772</v>
      </c>
      <c r="F9" s="29">
        <f>F7</f>
        <v>0.2</v>
      </c>
      <c r="G9" s="10">
        <v>1.2669999999999999</v>
      </c>
      <c r="H9" s="30">
        <f>'Расчёт коэф-в'!G7</f>
        <v>1.0347277032359905</v>
      </c>
      <c r="I9" s="30">
        <f>'Расчёт коэф-в'!D7</f>
        <v>1.4497237569060772</v>
      </c>
      <c r="J9" s="30">
        <f>'Расчёт коэф-в'!I7</f>
        <v>1.1240192292941447</v>
      </c>
      <c r="K9" s="30">
        <f t="shared" si="1"/>
        <v>1.3191036878331031</v>
      </c>
      <c r="L9" s="29">
        <f>L7</f>
        <v>0.4</v>
      </c>
      <c r="M9" s="10">
        <v>1.2669999999999999</v>
      </c>
      <c r="N9" s="30">
        <f>'Расчёт коэф-в'!G7</f>
        <v>1.0347277032359905</v>
      </c>
      <c r="O9" s="30">
        <f>'Расчёт коэф-в'!I7</f>
        <v>1.1240192292941447</v>
      </c>
      <c r="P9" s="30">
        <f t="shared" si="4"/>
        <v>0.90990002857390118</v>
      </c>
      <c r="Q9" s="29">
        <f>Q7</f>
        <v>0.1</v>
      </c>
      <c r="R9" s="10">
        <v>1.2669999999999999</v>
      </c>
      <c r="S9" s="30">
        <f>'Расчёт коэф-в'!G7</f>
        <v>1.0347277032359905</v>
      </c>
      <c r="T9" s="30">
        <f>'Расчёт коэф-в'!I7</f>
        <v>1.1240192292941447</v>
      </c>
      <c r="U9" s="30">
        <f t="shared" si="2"/>
        <v>0.90990002857390118</v>
      </c>
      <c r="V9" s="30">
        <f t="shared" si="3"/>
        <v>1.1536878789253944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5.75">
      <c r="A10" s="28" t="s">
        <v>60</v>
      </c>
      <c r="B10" s="29">
        <f>B7</f>
        <v>0.3</v>
      </c>
      <c r="C10" s="10">
        <v>1.395</v>
      </c>
      <c r="D10" s="30">
        <f>'Расчёт коэф-в'!D8</f>
        <v>1.3717562724014334</v>
      </c>
      <c r="E10" s="30">
        <f t="shared" si="0"/>
        <v>1.3717562724014334</v>
      </c>
      <c r="F10" s="29">
        <f>F7</f>
        <v>0.2</v>
      </c>
      <c r="G10" s="10">
        <v>1.395</v>
      </c>
      <c r="H10" s="30">
        <f>'Расчёт коэф-в'!G8</f>
        <v>2</v>
      </c>
      <c r="I10" s="30">
        <f>'Расчёт коэф-в'!D8</f>
        <v>1.3717562724014334</v>
      </c>
      <c r="J10" s="30">
        <f>'Расчёт коэф-в'!I8</f>
        <v>0.84202071315439353</v>
      </c>
      <c r="K10" s="30">
        <f t="shared" si="1"/>
        <v>1.8072722747992382</v>
      </c>
      <c r="L10" s="29">
        <f>L7</f>
        <v>0.4</v>
      </c>
      <c r="M10" s="10">
        <v>1.395</v>
      </c>
      <c r="N10" s="30">
        <f>'Расчёт коэф-в'!G8</f>
        <v>2</v>
      </c>
      <c r="O10" s="30">
        <f>'Расчёт коэф-в'!I8</f>
        <v>0.84202071315439353</v>
      </c>
      <c r="P10" s="30">
        <f t="shared" si="4"/>
        <v>1.3174878884536674</v>
      </c>
      <c r="Q10" s="29">
        <f>Q7</f>
        <v>0.1</v>
      </c>
      <c r="R10" s="10">
        <v>1.395</v>
      </c>
      <c r="S10" s="30">
        <f>'Расчёт коэф-в'!G8</f>
        <v>2</v>
      </c>
      <c r="T10" s="30">
        <f>'Расчёт коэф-в'!I8</f>
        <v>0.84202071315439353</v>
      </c>
      <c r="U10" s="30">
        <f t="shared" si="2"/>
        <v>1.3174878884536674</v>
      </c>
      <c r="V10" s="30">
        <f t="shared" si="3"/>
        <v>1.4317252809071115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5.75">
      <c r="A11" s="28" t="s">
        <v>61</v>
      </c>
      <c r="B11" s="29">
        <f>B7</f>
        <v>0.3</v>
      </c>
      <c r="C11" s="10">
        <v>3.169</v>
      </c>
      <c r="D11" s="30">
        <f>'Расчёт коэф-в'!D9</f>
        <v>0.93972862101609334</v>
      </c>
      <c r="E11" s="30">
        <f t="shared" si="0"/>
        <v>0.93972862101609334</v>
      </c>
      <c r="F11" s="29">
        <f>F7</f>
        <v>0.2</v>
      </c>
      <c r="G11" s="10">
        <v>3.169</v>
      </c>
      <c r="H11" s="30">
        <f>'Расчёт коэф-в'!G9</f>
        <v>1.188387503944462</v>
      </c>
      <c r="I11" s="30">
        <f>'Расчёт коэф-в'!D9</f>
        <v>0.93972862101609334</v>
      </c>
      <c r="J11" s="30">
        <f>'Расчёт коэф-в'!I9</f>
        <v>0.65948204848497138</v>
      </c>
      <c r="K11" s="30">
        <f t="shared" si="1"/>
        <v>0.5761789261196224</v>
      </c>
      <c r="L11" s="29">
        <f>L7</f>
        <v>0.4</v>
      </c>
      <c r="M11" s="10">
        <v>3.169</v>
      </c>
      <c r="N11" s="30">
        <f>'Расчёт коэф-в'!G9</f>
        <v>1.188387503944462</v>
      </c>
      <c r="O11" s="30">
        <f>'Расчёт коэф-в'!I9</f>
        <v>0.65948204848497138</v>
      </c>
      <c r="P11" s="30">
        <f t="shared" si="4"/>
        <v>0.61313331661285542</v>
      </c>
      <c r="Q11" s="29">
        <f>Q7</f>
        <v>0.1</v>
      </c>
      <c r="R11" s="10">
        <v>3.169</v>
      </c>
      <c r="S11" s="30">
        <f>'Расчёт коэф-в'!G9</f>
        <v>1.188387503944462</v>
      </c>
      <c r="T11" s="30">
        <f>'Расчёт коэф-в'!I9</f>
        <v>0.65948204848497138</v>
      </c>
      <c r="U11" s="30">
        <f t="shared" si="2"/>
        <v>0.61313331661285542</v>
      </c>
      <c r="V11" s="30">
        <f t="shared" si="3"/>
        <v>0.70372102983518015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75">
      <c r="A12" s="28" t="s">
        <v>62</v>
      </c>
      <c r="B12" s="29">
        <f>B7</f>
        <v>0.3</v>
      </c>
      <c r="C12" s="15">
        <v>2.371</v>
      </c>
      <c r="D12" s="30">
        <f>'Расчёт коэф-в'!D10</f>
        <v>1.054070012652889</v>
      </c>
      <c r="E12" s="30">
        <f t="shared" si="0"/>
        <v>1.054070012652889</v>
      </c>
      <c r="F12" s="29">
        <f>F7</f>
        <v>0.2</v>
      </c>
      <c r="G12" s="15">
        <v>2.371</v>
      </c>
      <c r="H12" s="30">
        <f>'Расчёт коэф-в'!G10</f>
        <v>1.1442429354702657</v>
      </c>
      <c r="I12" s="30">
        <f>'Расчёт коэф-в'!D10</f>
        <v>1.054070012652889</v>
      </c>
      <c r="J12" s="30">
        <f>'Расчёт коэф-в'!I10</f>
        <v>0.63844569509577076</v>
      </c>
      <c r="K12" s="30">
        <f t="shared" si="1"/>
        <v>0.60242851702351963</v>
      </c>
      <c r="L12" s="29">
        <f>L7</f>
        <v>0.4</v>
      </c>
      <c r="M12" s="15">
        <v>2.371</v>
      </c>
      <c r="N12" s="30">
        <f>'Расчёт коэф-в'!G10</f>
        <v>1.1442429354702657</v>
      </c>
      <c r="O12" s="30">
        <f>'Расчёт коэф-в'!I10</f>
        <v>0.63844569509577076</v>
      </c>
      <c r="P12" s="30">
        <f t="shared" si="4"/>
        <v>0.57152609389515252</v>
      </c>
      <c r="Q12" s="29">
        <f>Q7</f>
        <v>0.1</v>
      </c>
      <c r="R12" s="15">
        <v>2.371</v>
      </c>
      <c r="S12" s="30">
        <f>'Расчёт коэф-в'!G10</f>
        <v>1.1442429354702657</v>
      </c>
      <c r="T12" s="30">
        <f>'Расчёт коэф-в'!I10</f>
        <v>0.63844569509577076</v>
      </c>
      <c r="U12" s="30">
        <f t="shared" si="2"/>
        <v>0.57152609389515252</v>
      </c>
      <c r="V12" s="30">
        <f t="shared" si="3"/>
        <v>0.72246975414814696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75">
      <c r="A13" s="31"/>
      <c r="B13" s="29"/>
      <c r="C13" s="32"/>
      <c r="D13" s="30"/>
      <c r="E13" s="30"/>
      <c r="F13" s="29"/>
      <c r="G13" s="32"/>
      <c r="H13" s="30"/>
      <c r="I13" s="32"/>
      <c r="J13" s="30"/>
      <c r="K13" s="30"/>
      <c r="L13" s="29"/>
      <c r="M13" s="32"/>
      <c r="N13" s="30"/>
      <c r="O13" s="32"/>
      <c r="P13" s="30"/>
      <c r="Q13" s="29"/>
      <c r="R13" s="32"/>
      <c r="S13" s="30"/>
      <c r="T13" s="32"/>
      <c r="U13" s="29"/>
      <c r="V13" s="30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75">
      <c r="A14" s="26" t="s">
        <v>20</v>
      </c>
      <c r="B14" s="33">
        <f>B7</f>
        <v>0.3</v>
      </c>
      <c r="C14" s="32">
        <f>SUM(C7:C13)</f>
        <v>16.148999999999997</v>
      </c>
      <c r="D14" s="30">
        <v>1</v>
      </c>
      <c r="E14" s="30">
        <f t="shared" si="0"/>
        <v>1</v>
      </c>
      <c r="F14" s="29">
        <f>F7</f>
        <v>0.2</v>
      </c>
      <c r="G14" s="32">
        <f>SUM(G7:G13)</f>
        <v>16.148999999999997</v>
      </c>
      <c r="H14" s="30">
        <f>'Расчёт коэф-в'!G12</f>
        <v>1.2782215617066073</v>
      </c>
      <c r="I14" s="30">
        <v>1</v>
      </c>
      <c r="J14" s="30">
        <f>'Расчёт коэф-в'!I12</f>
        <v>1</v>
      </c>
      <c r="K14" s="30">
        <f>(I14*H14*J14)/$H$14*$I$14*$J$14</f>
        <v>1</v>
      </c>
      <c r="L14" s="29">
        <f>L7</f>
        <v>0.4</v>
      </c>
      <c r="M14" s="32">
        <f>SUM(M7:M13)</f>
        <v>16.148999999999997</v>
      </c>
      <c r="N14" s="30">
        <f>'Расчёт коэф-в'!G12</f>
        <v>1.2782215617066073</v>
      </c>
      <c r="O14" s="30">
        <v>1</v>
      </c>
      <c r="P14" s="30">
        <f t="shared" si="4"/>
        <v>1</v>
      </c>
      <c r="Q14" s="29">
        <f>Q7</f>
        <v>0.1</v>
      </c>
      <c r="R14" s="32">
        <f>SUM(R7:R13)</f>
        <v>16.148999999999997</v>
      </c>
      <c r="S14" s="30">
        <f>'Расчёт коэф-в'!G12</f>
        <v>1.2782215617066073</v>
      </c>
      <c r="T14" s="30">
        <v>1</v>
      </c>
      <c r="U14" s="30">
        <f>(S14*T14)/($S$14*$T$14)</f>
        <v>1</v>
      </c>
      <c r="V14" s="30">
        <f>(B14*E14)+(F14*K14)+(L14*P14)+(Q14*U14)</f>
        <v>1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5.75">
      <c r="A15" s="34"/>
      <c r="B15" s="25"/>
      <c r="C15" s="25"/>
      <c r="D15" s="25"/>
      <c r="E15" s="25"/>
      <c r="F15" s="25"/>
      <c r="G15" s="25"/>
      <c r="H15" s="25"/>
      <c r="I15" s="25"/>
      <c r="J15" s="25"/>
      <c r="K15" s="35"/>
      <c r="L15" s="25"/>
      <c r="M15" s="25"/>
      <c r="N15" s="25"/>
      <c r="O15" s="25"/>
      <c r="P15" s="35"/>
      <c r="Q15" s="25"/>
      <c r="R15" s="25"/>
      <c r="S15" s="25"/>
      <c r="T15" s="25"/>
      <c r="U15" s="3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5.7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.7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>
      <c r="A18" s="25"/>
      <c r="B18" s="25"/>
      <c r="C18" s="25"/>
      <c r="D18" s="25"/>
      <c r="E18" s="25"/>
      <c r="F18" s="3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5.75">
      <c r="A19" s="25"/>
      <c r="B19" s="25"/>
      <c r="C19" s="25"/>
      <c r="D19" s="25"/>
      <c r="E19" s="25"/>
      <c r="F19" s="3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>
      <c r="A20" s="25"/>
      <c r="B20" s="25"/>
      <c r="C20" s="25"/>
      <c r="D20" s="25"/>
      <c r="E20" s="25"/>
      <c r="F20" s="3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>
      <c r="A21" s="25"/>
      <c r="B21" s="25"/>
      <c r="C21" s="25"/>
      <c r="D21" s="25"/>
      <c r="E21" s="25"/>
      <c r="F21" s="3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.7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5.7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5.7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5.7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.7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5.7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5.7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5.7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5.7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5.7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5.7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5.7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5.7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5.7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5.7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5.7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5.7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15.7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15.7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15.7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15.7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5.7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5.7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5.7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5.7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5.7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5.7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5.7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5.7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5.7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5.7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5.7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5.7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5.7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5.7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5.7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5.7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5.7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5.7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5.7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5.7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5.7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5.7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5.7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5.7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5.7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5.7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5.7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5.7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5.7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5.7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5.7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5.7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5.7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5.7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5.7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5.7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5.7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5.7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5.7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5.7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5.7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5.7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5.7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5.7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5.7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5.7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5.7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5.7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5.7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5.7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5.7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5.7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5.7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5.7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5.7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5.7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5.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5.7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5.7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5.7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5.7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5.7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5.7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5.7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5.7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5.7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5.7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5.7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5.7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5.7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5.7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5.7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5.7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5.7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5.7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5.7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5.7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5.7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5.7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5.7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5.7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5.7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5.7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5.7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5.7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5.7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5.7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5.7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5.7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5.7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5.7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5.7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5.7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5.7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5.7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5.7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5.7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5.7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5.7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5.7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5.7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5.7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5.7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5.7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5.7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5.7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5.7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5.7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5.7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5.7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5.7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5.7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5.7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5.7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5.7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5.7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5.7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5.7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5.7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5.7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5.7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5.7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5.7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5.7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5.7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5.7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5.7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5.7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5.7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5.7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5.7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5.7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15.7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ht="15.7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ht="15.7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ht="15.7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ht="15.7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ht="15.7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ht="15.7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ht="15.7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ht="15.7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ht="15.7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ht="15.7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ht="15.7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ht="15.7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ht="15.7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ht="15.7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ht="15.7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ht="15.7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ht="15.7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ht="15.7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ht="15.7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ht="15.7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ht="15.7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ht="15.7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ht="15.7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ht="15.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ht="15.7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ht="15.7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ht="15.7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ht="15.7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ht="15.7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ht="15.7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ht="15.7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ht="15.7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ht="15.7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ht="15.7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ht="15.7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ht="15.7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ht="15.7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ht="15.7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ht="15.7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ht="15.7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ht="15.7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ht="15.7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ht="15.7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ht="15.7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ht="15.7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ht="15.7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ht="15.7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ht="15.7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ht="15.7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ht="15.7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ht="15.7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ht="15.7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ht="15.7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ht="15.7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ht="15.7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ht="15.7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ht="15.7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ht="15.7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ht="15.7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ht="15.7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ht="15.7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ht="15.7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ht="15.7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ht="15.7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ht="15.7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ht="15.7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ht="15.7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ht="15.7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ht="15.7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ht="15.7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ht="15.7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ht="15.7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ht="15.7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ht="15.7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ht="15.7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ht="15.7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ht="15.7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ht="15.7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ht="15.7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ht="15.7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ht="15.7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ht="15.7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ht="15.7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ht="15.7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ht="15.7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ht="15.7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ht="15.7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ht="15.7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ht="15.7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ht="15.7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ht="15.7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ht="15.7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ht="15.7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ht="15.7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ht="15.7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ht="15.7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ht="15.7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ht="15.7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ht="15.7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ht="15.7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ht="15.7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ht="15.7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ht="15.7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ht="15.7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ht="15.7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ht="15.7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ht="15.7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ht="15.7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ht="15.7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ht="15.7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ht="15.7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ht="15.7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ht="15.7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ht="15.7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ht="15.7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ht="15.7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ht="15.7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ht="15.7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ht="15.7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ht="15.7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ht="15.7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ht="15.7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ht="15.7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ht="15.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ht="15.7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ht="15.7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ht="15.7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ht="15.7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ht="15.7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ht="15.7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ht="15.7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ht="15.7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ht="15.7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ht="15.7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ht="15.7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ht="15.7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ht="15.7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ht="15.7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ht="15.7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ht="15.7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ht="15.7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ht="15.7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ht="15.7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ht="15.7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ht="15.7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ht="15.7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ht="15.7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ht="15.7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ht="15.7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ht="15.7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ht="15.7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ht="15.7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ht="15.7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ht="15.7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ht="15.7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ht="15.7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ht="15.7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ht="15.7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ht="15.7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ht="15.7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ht="15.7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ht="15.7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ht="15.7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ht="15.7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ht="15.7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ht="15.7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ht="15.7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ht="15.7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ht="15.7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ht="15.7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ht="15.7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ht="15.7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ht="15.7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ht="15.7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ht="15.7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ht="15.7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ht="15.7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ht="15.7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ht="15.7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ht="15.7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ht="15.7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ht="15.7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ht="15.7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ht="15.7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ht="15.7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ht="15.7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ht="15.7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ht="15.7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ht="15.7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ht="15.7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ht="15.7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ht="15.7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ht="15.7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ht="15.7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ht="15.7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ht="15.7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ht="15.7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ht="15.7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ht="15.7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ht="15.7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ht="15.7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ht="15.7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ht="15.7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ht="15.7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ht="15.7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ht="15.7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ht="15.7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ht="15.7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ht="15.7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ht="15.7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ht="15.7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ht="15.7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ht="15.7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ht="15.7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ht="15.7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ht="15.7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ht="15.7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ht="15.7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ht="15.7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ht="15.7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ht="15.7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ht="15.7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ht="15.7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ht="15.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ht="15.7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ht="15.7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ht="15.7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ht="15.7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ht="15.7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ht="15.7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ht="15.7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ht="15.7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ht="15.7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ht="15.7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ht="15.7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ht="15.7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ht="15.7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ht="15.7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ht="15.7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ht="15.7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ht="15.7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ht="15.7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ht="15.7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ht="15.7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ht="15.7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ht="15.7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ht="15.7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ht="15.7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ht="15.7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ht="15.7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ht="15.7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ht="15.7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ht="15.7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ht="15.7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ht="15.7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ht="15.7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ht="15.7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ht="15.7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ht="15.7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ht="15.7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ht="15.7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ht="15.7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ht="15.7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ht="15.7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ht="15.7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ht="15.7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ht="15.7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ht="15.7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ht="15.7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ht="15.7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ht="15.7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ht="15.7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ht="15.7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ht="15.7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ht="15.7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ht="15.7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ht="15.7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ht="15.7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ht="15.7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ht="15.7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ht="15.7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ht="15.7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ht="15.7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ht="15.7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ht="15.7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ht="15.7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ht="15.7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ht="15.7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ht="15.7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ht="15.7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ht="15.7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ht="15.7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ht="15.7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ht="15.7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ht="15.7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ht="15.7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ht="15.7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ht="15.7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ht="15.7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ht="15.7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ht="15.7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ht="15.7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ht="15.7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ht="15.7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ht="15.7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ht="15.7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ht="15.7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ht="15.7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ht="15.7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ht="15.7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ht="15.7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ht="15.7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ht="15.7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ht="15.7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ht="15.7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ht="15.7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ht="15.7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ht="15.7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ht="15.7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ht="15.7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ht="15.7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ht="15.7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ht="15.7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ht="15.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ht="15.7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ht="15.7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ht="15.7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ht="15.7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ht="15.7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ht="15.7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ht="15.7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ht="15.7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ht="15.7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ht="15.7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ht="15.7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ht="15.7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ht="15.7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ht="15.7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ht="15.7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ht="15.7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ht="15.7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ht="15.7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ht="15.7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ht="15.7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ht="15.7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ht="15.7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ht="15.7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ht="15.7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ht="15.7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ht="15.7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ht="15.7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ht="15.7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ht="15.7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ht="15.7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ht="15.7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ht="15.7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ht="15.7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ht="15.7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ht="15.7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ht="15.7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ht="15.7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ht="15.7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ht="15.7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ht="15.7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ht="15.7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ht="15.7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ht="15.7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ht="15.7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ht="15.7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ht="15.7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ht="15.7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ht="15.7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ht="15.7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ht="15.7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ht="15.7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ht="15.7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ht="15.7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ht="15.7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ht="15.7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ht="15.7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ht="15.7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ht="15.7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ht="15.7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ht="15.7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ht="15.7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ht="15.7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ht="15.7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ht="15.7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ht="15.7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ht="15.7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ht="15.7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ht="15.7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ht="15.7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ht="15.7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ht="15.7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ht="15.7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ht="15.7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ht="15.7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ht="15.7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ht="15.7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ht="15.7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ht="15.7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ht="15.7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ht="15.7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ht="15.7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ht="15.7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ht="15.7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ht="15.7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ht="15.7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ht="15.7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ht="15.7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ht="15.7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ht="15.7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ht="15.7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ht="15.7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ht="15.7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ht="15.7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ht="15.7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ht="15.7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ht="15.7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ht="15.7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ht="15.7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ht="15.7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ht="15.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ht="15.7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ht="15.7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ht="15.7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ht="15.7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ht="15.7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ht="15.7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ht="15.7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ht="15.7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ht="15.7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ht="15.7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ht="15.7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ht="15.7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ht="15.7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ht="15.7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ht="15.7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ht="15.7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ht="15.7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ht="15.7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ht="15.7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ht="15.7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ht="15.7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ht="15.7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ht="15.7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ht="15.7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ht="15.7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ht="15.7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ht="15.7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ht="15.7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ht="15.7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ht="15.7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ht="15.7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ht="15.7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ht="15.7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ht="15.7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ht="15.7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ht="15.7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ht="15.7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ht="15.7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ht="15.7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ht="15.7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ht="15.7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ht="15.7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ht="15.7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ht="15.7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ht="15.7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ht="15.7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ht="15.7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ht="15.7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ht="15.7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ht="15.7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ht="15.7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ht="15.7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ht="15.7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ht="15.7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ht="15.7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ht="15.7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ht="15.7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ht="15.7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ht="15.7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ht="15.7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ht="15.7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ht="15.7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ht="15.7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ht="15.7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ht="15.7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ht="15.7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ht="15.7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ht="15.7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ht="15.7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ht="15.7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ht="15.7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ht="15.7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ht="15.7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ht="15.7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ht="15.7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ht="15.7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ht="15.7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ht="15.7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ht="15.7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ht="15.7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ht="15.7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ht="15.7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ht="15.7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ht="15.7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ht="15.7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ht="15.7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ht="15.7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ht="15.7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ht="15.7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ht="15.7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ht="15.7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ht="15.7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ht="15.7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ht="15.7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ht="15.7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ht="15.7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ht="15.7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ht="15.7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ht="15.7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ht="15.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ht="15.7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ht="15.7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ht="15.7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ht="15.7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ht="15.7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ht="15.7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ht="15.7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ht="15.7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ht="15.7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ht="15.7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ht="15.7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ht="15.7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ht="15.7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ht="15.7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ht="15.7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ht="15.7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ht="15.7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ht="15.7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ht="15.7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ht="15.7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ht="15.7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ht="15.7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ht="15.7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ht="15.7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ht="15.7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ht="15.7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ht="15.7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ht="15.7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ht="15.7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ht="15.7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ht="15.7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ht="15.7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ht="15.7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ht="15.7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ht="15.7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ht="15.7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ht="15.7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ht="15.7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ht="15.7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ht="15.7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ht="15.7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ht="15.7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ht="15.7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ht="15.7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ht="15.7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ht="15.7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ht="15.7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ht="15.7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ht="15.7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ht="15.7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ht="15.7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ht="15.7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ht="15.7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ht="15.7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ht="15.7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ht="15.7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ht="15.7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ht="15.7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ht="15.7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ht="15.7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ht="15.7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ht="15.7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ht="15.7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ht="15.7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ht="15.7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ht="15.7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ht="15.7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ht="15.7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ht="15.7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ht="15.7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ht="15.7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ht="15.7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ht="15.7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ht="15.7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ht="15.7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ht="15.7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ht="15.7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ht="15.7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ht="15.7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ht="15.7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ht="15.7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ht="15.7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ht="15.7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ht="15.7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ht="15.7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ht="15.7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ht="15.7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ht="15.7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ht="15.7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ht="15.7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ht="15.7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ht="15.7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ht="15.7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ht="15.7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ht="15.7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ht="15.7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ht="15.7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ht="15.7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ht="15.7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ht="15.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ht="15.7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ht="15.7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ht="15.7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ht="15.7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ht="15.7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ht="15.7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ht="15.7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ht="15.7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ht="15.7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ht="15.7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ht="15.7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ht="15.7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ht="15.7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ht="15.7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ht="15.7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ht="15.7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ht="15.7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ht="15.7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ht="15.7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ht="15.7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ht="15.7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ht="15.7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ht="15.7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ht="15.7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ht="15.7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ht="15.7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  <row r="902" spans="1:35" ht="15.7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</row>
    <row r="903" spans="1:35" ht="15.7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</row>
    <row r="904" spans="1:35" ht="15.7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</row>
    <row r="905" spans="1:35" ht="15.7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</row>
    <row r="906" spans="1:35" ht="15.7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</row>
    <row r="907" spans="1:35" ht="15.7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</row>
    <row r="908" spans="1:35" ht="15.7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</row>
    <row r="909" spans="1:35" ht="15.7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</row>
    <row r="910" spans="1:35" ht="15.7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</row>
    <row r="911" spans="1:35" ht="15.7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</row>
    <row r="912" spans="1:35" ht="15.7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</row>
    <row r="913" spans="1:35" ht="15.7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</row>
    <row r="914" spans="1:35" ht="15.7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</row>
    <row r="915" spans="1:35" ht="15.7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</row>
    <row r="916" spans="1:35" ht="15.7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</row>
    <row r="917" spans="1:35" ht="15.7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</row>
    <row r="918" spans="1:35" ht="15.7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</row>
    <row r="919" spans="1:35" ht="15.7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</row>
    <row r="920" spans="1:35" ht="15.7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</row>
    <row r="921" spans="1:35" ht="15.7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</row>
    <row r="922" spans="1:35" ht="15.7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</row>
    <row r="923" spans="1:35" ht="15.7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</row>
    <row r="924" spans="1:35" ht="15.7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</row>
    <row r="925" spans="1:35" ht="15.7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</row>
    <row r="926" spans="1:35" ht="15.7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</row>
    <row r="927" spans="1:35" ht="15.7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</row>
    <row r="928" spans="1:35" ht="15.7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</row>
    <row r="929" spans="1:35" ht="15.7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</row>
    <row r="930" spans="1:35" ht="15.7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</row>
    <row r="931" spans="1:35" ht="15.7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</row>
    <row r="932" spans="1:35" ht="15.7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</row>
    <row r="933" spans="1:35" ht="15.7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</row>
    <row r="934" spans="1:35" ht="15.7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</row>
    <row r="935" spans="1:35" ht="15.7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</row>
    <row r="936" spans="1:35" ht="15.7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</row>
    <row r="937" spans="1:35" ht="15.7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</row>
    <row r="938" spans="1:35" ht="15.7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</row>
    <row r="939" spans="1:35" ht="15.7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</row>
    <row r="940" spans="1:35" ht="15.7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</row>
    <row r="941" spans="1:35" ht="15.7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</row>
    <row r="942" spans="1:35" ht="15.7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</row>
    <row r="943" spans="1:35" ht="15.7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</row>
    <row r="944" spans="1:35" ht="15.7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</row>
    <row r="945" spans="1:35" ht="15.7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</row>
    <row r="946" spans="1:35" ht="15.7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</row>
    <row r="947" spans="1:35" ht="15.7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</row>
    <row r="948" spans="1:35" ht="15.7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</row>
    <row r="949" spans="1:35" ht="15.7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</row>
    <row r="950" spans="1:35" ht="15.7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</row>
    <row r="951" spans="1:35" ht="15.7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</row>
    <row r="952" spans="1:35" ht="15.7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</row>
    <row r="953" spans="1:35" ht="15.7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</row>
    <row r="954" spans="1:35" ht="15.7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</row>
    <row r="955" spans="1:35" ht="15.7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</row>
    <row r="956" spans="1:35" ht="15.7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</row>
    <row r="957" spans="1:35" ht="15.7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</row>
    <row r="958" spans="1:35" ht="15.7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</row>
    <row r="959" spans="1:35" ht="15.7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</row>
    <row r="960" spans="1:35" ht="15.7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</row>
    <row r="961" spans="1:35" ht="15.7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</row>
    <row r="962" spans="1:35" ht="15.7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</row>
    <row r="963" spans="1:35" ht="15.7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</row>
    <row r="964" spans="1:35" ht="15.7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</row>
    <row r="965" spans="1:35" ht="15.7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</row>
    <row r="966" spans="1:35" ht="15.7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</row>
    <row r="967" spans="1:35" ht="15.7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</row>
    <row r="968" spans="1:35" ht="15.7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</row>
    <row r="969" spans="1:35" ht="15.7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</row>
    <row r="970" spans="1:35" ht="15.7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</row>
    <row r="971" spans="1:35" ht="15.7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</row>
    <row r="972" spans="1:35" ht="15.7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</row>
    <row r="973" spans="1:35" ht="15.7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</row>
    <row r="974" spans="1:35" ht="15.7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</row>
    <row r="975" spans="1:35" ht="15.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</row>
    <row r="976" spans="1:35" ht="15.7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</row>
    <row r="977" spans="1:35" ht="15.7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</row>
    <row r="978" spans="1:35" ht="15.7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</row>
    <row r="979" spans="1:35" ht="15.7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</row>
    <row r="980" spans="1:35" ht="15.7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</row>
    <row r="981" spans="1:35" ht="15.7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</row>
    <row r="982" spans="1:35" ht="15.7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</row>
    <row r="983" spans="1:35" ht="15.7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</row>
    <row r="984" spans="1:35" ht="15.7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</row>
    <row r="985" spans="1:35" ht="15.7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</row>
    <row r="986" spans="1:35" ht="15.7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</row>
    <row r="987" spans="1:35" ht="15.7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</row>
    <row r="988" spans="1:35" ht="15.7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</row>
    <row r="989" spans="1:35" ht="15.7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</row>
    <row r="990" spans="1:35" ht="15.7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</row>
    <row r="991" spans="1:35" ht="15.7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</row>
    <row r="992" spans="1:35" ht="15.7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</row>
    <row r="993" spans="1:35" ht="15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</row>
    <row r="994" spans="1:35" ht="15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</row>
    <row r="995" spans="1:35" ht="15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</row>
    <row r="996" spans="1:35" ht="15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</row>
    <row r="997" spans="1:35" ht="15.7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</row>
    <row r="998" spans="1:35" ht="15.7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</row>
    <row r="999" spans="1:35" ht="15.7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</row>
    <row r="1000" spans="1:35" ht="15.7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</row>
    <row r="1001" spans="1:35" ht="15.7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</row>
    <row r="1002" spans="1:35" ht="15.7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</row>
    <row r="1003" spans="1:35" ht="15.7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</row>
    <row r="1004" spans="1:35" ht="15.7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</row>
    <row r="1005" spans="1:35" ht="15.7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</row>
    <row r="1006" spans="1:35" ht="15.7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</row>
    <row r="1007" spans="1:35" ht="15.7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</row>
    <row r="1008" spans="1:35" ht="15.7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</row>
    <row r="1009" spans="1:35" ht="15.7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</row>
    <row r="1010" spans="1:35" ht="15.7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</row>
    <row r="1011" spans="1:35" ht="15.7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</row>
    <row r="1012" spans="1:35" ht="15.7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</row>
    <row r="1013" spans="1:35" ht="15.7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</row>
    <row r="1014" spans="1:35" ht="15.7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</row>
    <row r="1015" spans="1:35" ht="15.7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</row>
    <row r="1016" spans="1:35" ht="15.7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</row>
    <row r="1017" spans="1:35" ht="15.7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</row>
    <row r="1018" spans="1:35" ht="15.7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</row>
    <row r="1019" spans="1:35" ht="15.7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</row>
    <row r="1020" spans="1:35" ht="15.7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</row>
    <row r="1021" spans="1:35" ht="15.7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</row>
    <row r="1022" spans="1:35" ht="15.7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</row>
    <row r="1023" spans="1:35" ht="15.7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</row>
    <row r="1024" spans="1:35" ht="15.7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</row>
    <row r="1025" spans="1:35" ht="15.7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</row>
    <row r="1026" spans="1:35" ht="15.7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</row>
    <row r="1027" spans="1:35" ht="15.7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</row>
    <row r="1028" spans="1:35" ht="15.7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</row>
    <row r="1029" spans="1:35" ht="15.7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</row>
    <row r="1030" spans="1:35" ht="15.7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</row>
    <row r="1031" spans="1:35" ht="15.7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</row>
    <row r="1032" spans="1:35" ht="15.7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</row>
    <row r="1033" spans="1:35" ht="15.7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</row>
    <row r="1034" spans="1:35" ht="15.7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</row>
    <row r="1035" spans="1:35" ht="15.7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</row>
    <row r="1036" spans="1:35" ht="15.7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</row>
    <row r="1037" spans="1:35" ht="15.7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</row>
    <row r="1038" spans="1:35" ht="15.7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</row>
    <row r="1039" spans="1:35" ht="15.7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</row>
    <row r="1040" spans="1:35" ht="15.7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</row>
    <row r="1041" spans="1:35" ht="15.7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</row>
    <row r="1042" spans="1:35" ht="15.7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</row>
    <row r="1043" spans="1:35" ht="15.7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</row>
    <row r="1044" spans="1:35" ht="15.7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</row>
    <row r="1045" spans="1:35" ht="15.7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</row>
    <row r="1046" spans="1:35" ht="15.7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</row>
    <row r="1047" spans="1:35" ht="15.7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</row>
    <row r="1048" spans="1:35" ht="15.7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</row>
    <row r="1049" spans="1:35" ht="15.7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</row>
    <row r="1050" spans="1:35" ht="15.7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</row>
    <row r="1051" spans="1:35" ht="15.7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</row>
    <row r="1052" spans="1:35" ht="15.7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</row>
    <row r="1053" spans="1:35" ht="15.7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</row>
    <row r="1054" spans="1:35" ht="15.7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</row>
    <row r="1055" spans="1:35" ht="15.7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</row>
    <row r="1056" spans="1:35" ht="15.7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</row>
    <row r="1057" spans="1:35" ht="15.7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</row>
    <row r="1058" spans="1:35" ht="15.7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</row>
    <row r="1059" spans="1:35" ht="15.7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</row>
    <row r="1060" spans="1:35" ht="15.7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</row>
    <row r="1061" spans="1:35" ht="15.7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</row>
    <row r="1062" spans="1:35" ht="15.7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</row>
    <row r="1063" spans="1:35" ht="15.7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</row>
    <row r="1064" spans="1:35" ht="15.7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</row>
    <row r="1065" spans="1:35" ht="15.7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</row>
    <row r="1066" spans="1:35" ht="15.7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</row>
    <row r="1067" spans="1:35" ht="15.7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</row>
    <row r="1068" spans="1:35" ht="15.7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</row>
    <row r="1069" spans="1:35" ht="15.7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</row>
    <row r="1070" spans="1:35" ht="15.7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</row>
    <row r="1071" spans="1:35" ht="15.7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</row>
    <row r="1072" spans="1:35" ht="15.7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</row>
    <row r="1073" spans="1:35" ht="15.7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</row>
    <row r="1074" spans="1:35" ht="15.7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</row>
    <row r="1075" spans="1:35" ht="15.7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</row>
    <row r="1076" spans="1:35" ht="15.7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</row>
    <row r="1077" spans="1:35" ht="15.7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</row>
    <row r="1078" spans="1:35" ht="15.7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</row>
    <row r="1079" spans="1:35" ht="15.7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</row>
    <row r="1080" spans="1:35" ht="15.7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</row>
    <row r="1081" spans="1:35" ht="15.7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</row>
    <row r="1082" spans="1:35" ht="15.7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</row>
    <row r="1083" spans="1:35" ht="15.7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</row>
    <row r="1084" spans="1:35" ht="15.7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</row>
    <row r="1085" spans="1:35" ht="15.7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</row>
    <row r="1086" spans="1:35" ht="15.7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</row>
    <row r="1087" spans="1:35" ht="15.7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</row>
    <row r="1088" spans="1:35" ht="15.7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</row>
    <row r="1089" spans="1:35" ht="15.7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</row>
    <row r="1090" spans="1:35" ht="15.7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</row>
    <row r="1091" spans="1:35" ht="15.7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</row>
    <row r="1092" spans="1:35" ht="15.7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</row>
    <row r="1093" spans="1:35" ht="15.7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</row>
    <row r="1094" spans="1:35" ht="15.7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</row>
    <row r="1095" spans="1:35" ht="15.7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</row>
    <row r="1096" spans="1:35" ht="15.7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</row>
    <row r="1097" spans="1:35" ht="15.7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</row>
    <row r="1098" spans="1:35" ht="15.7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</row>
    <row r="1099" spans="1:35" ht="15.7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</row>
    <row r="1100" spans="1:35" ht="15.7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</row>
    <row r="1101" spans="1:35" ht="15.7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</row>
    <row r="1102" spans="1:35" ht="15.7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</row>
    <row r="1103" spans="1:35" ht="15.7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</row>
    <row r="1104" spans="1:35" ht="15.7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</row>
    <row r="1105" spans="1:35" ht="15.7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</row>
    <row r="1106" spans="1:35" ht="15.7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</row>
    <row r="1107" spans="1:35" ht="15.7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</row>
    <row r="1108" spans="1:35" ht="15.7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</row>
    <row r="1109" spans="1:35" ht="15.7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</row>
    <row r="1110" spans="1:35" ht="15.7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</row>
    <row r="1111" spans="1:35" ht="15.7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</row>
    <row r="1112" spans="1:35" ht="15.7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</row>
    <row r="1113" spans="1:35" ht="15.7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</row>
    <row r="1114" spans="1:35" ht="15.7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</row>
    <row r="1115" spans="1:35" ht="15.7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</row>
    <row r="1116" spans="1:35" ht="15.7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</row>
    <row r="1117" spans="1:35" ht="15.7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</row>
    <row r="1118" spans="1:35" ht="15.7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</row>
    <row r="1119" spans="1:35" ht="15.7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</row>
    <row r="1120" spans="1:35" ht="15.7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</row>
    <row r="1121" spans="1:35" ht="15.7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</row>
    <row r="1122" spans="1:35" ht="15.7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</row>
    <row r="1123" spans="1:35" ht="15.7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</row>
    <row r="1124" spans="1:35" ht="15.7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</row>
    <row r="1125" spans="1:35" ht="15.7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</row>
    <row r="1126" spans="1:35" ht="15.7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</row>
    <row r="1127" spans="1:35" ht="15.7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</row>
    <row r="1128" spans="1:35" ht="15.7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</row>
    <row r="1129" spans="1:35" ht="15.7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</row>
    <row r="1130" spans="1:35" ht="15.7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</row>
    <row r="1131" spans="1:35" ht="15.7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</row>
    <row r="1132" spans="1:35" ht="15.7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</row>
    <row r="1133" spans="1:35" ht="15.7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</row>
    <row r="1134" spans="1:35" ht="15.7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</row>
    <row r="1135" spans="1:35" ht="15.7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</row>
    <row r="1136" spans="1:35" ht="15.7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</row>
    <row r="1137" spans="1:35" ht="15.7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</row>
    <row r="1138" spans="1:35" ht="15.7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</row>
    <row r="1139" spans="1:35" ht="15.7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</row>
    <row r="1140" spans="1:35" ht="15.7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</row>
    <row r="1141" spans="1:35" ht="15.7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</row>
    <row r="1142" spans="1:35" ht="15.7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</row>
    <row r="1143" spans="1:35" ht="15.7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</row>
    <row r="1144" spans="1:35" ht="15.7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</row>
    <row r="1145" spans="1:35" ht="15.7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</row>
    <row r="1146" spans="1:35" ht="15.7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</row>
    <row r="1147" spans="1:35" ht="15.7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</row>
    <row r="1148" spans="1:35" ht="15.7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</row>
    <row r="1149" spans="1:35" ht="15.7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</row>
    <row r="1150" spans="1:35" ht="15.7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</row>
    <row r="1151" spans="1:35" ht="15.7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</row>
    <row r="1152" spans="1:35" ht="15.7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</row>
    <row r="1153" spans="1:35" ht="15.7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</row>
    <row r="1154" spans="1:35" ht="15.7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</row>
    <row r="1155" spans="1:35" ht="15.7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</row>
    <row r="1156" spans="1:35" ht="15.7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</row>
    <row r="1157" spans="1:35" ht="15.7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</row>
    <row r="1158" spans="1:35" ht="15.7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</row>
    <row r="1159" spans="1:35" ht="15.7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</row>
    <row r="1160" spans="1:35" ht="15.7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</row>
    <row r="1161" spans="1:35" ht="15.7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</row>
    <row r="1162" spans="1:35" ht="15.7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</row>
    <row r="1163" spans="1:35" ht="15.7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</row>
    <row r="1164" spans="1:35" ht="15.7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</row>
    <row r="1165" spans="1:35" ht="15.7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</row>
    <row r="1166" spans="1:35" ht="15.7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</row>
    <row r="1167" spans="1:35" ht="15.7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</row>
    <row r="1168" spans="1:35" ht="15.7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</row>
    <row r="1169" spans="1:35" ht="15.7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</row>
    <row r="1170" spans="1:35" ht="15.7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</row>
    <row r="1171" spans="1:35" ht="15.7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</row>
    <row r="1172" spans="1:35" ht="15.7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</row>
    <row r="1173" spans="1:35" ht="15.7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</row>
    <row r="1174" spans="1:35" ht="15.7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</row>
    <row r="1175" spans="1:35" ht="15.7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</row>
    <row r="1176" spans="1:35" ht="15.7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</row>
    <row r="1177" spans="1:35" ht="15.7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</row>
    <row r="1178" spans="1:35" ht="15.7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</row>
    <row r="1179" spans="1:35" ht="15.7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</row>
    <row r="1180" spans="1:35" ht="15.7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</row>
    <row r="1181" spans="1:35" ht="15.7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</row>
    <row r="1182" spans="1:35" ht="15.7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</row>
    <row r="1183" spans="1:35" ht="15.7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</row>
    <row r="1184" spans="1:35" ht="15.7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</row>
    <row r="1185" spans="1:35" ht="15.7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</row>
    <row r="1186" spans="1:35" ht="15.7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</row>
    <row r="1187" spans="1:35" ht="15.7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</row>
    <row r="1188" spans="1:35" ht="15.7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</row>
    <row r="1189" spans="1:35" ht="15.7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</row>
    <row r="1190" spans="1:35" ht="15.7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</row>
    <row r="1191" spans="1:35" ht="15.7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</row>
    <row r="1192" spans="1:35" ht="15.7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</row>
    <row r="1193" spans="1:35" ht="15.7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</row>
    <row r="1194" spans="1:35" ht="15.7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</row>
    <row r="1195" spans="1:35" ht="15.7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</row>
    <row r="1196" spans="1:35" ht="15.7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</row>
    <row r="1197" spans="1:35" ht="15.7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</row>
    <row r="1198" spans="1:35" ht="15.7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</row>
    <row r="1199" spans="1:35" ht="15.7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</row>
    <row r="1200" spans="1:35" ht="15.7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</row>
    <row r="1201" spans="1:35" ht="15.7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</row>
    <row r="1202" spans="1:35" ht="15.7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</row>
    <row r="1203" spans="1:35" ht="15.7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</row>
    <row r="1204" spans="1:35" ht="15.7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</row>
    <row r="1205" spans="1:35" ht="15.7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</row>
    <row r="1206" spans="1:35" ht="15.7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</row>
    <row r="1207" spans="1:35" ht="15.7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</row>
    <row r="1208" spans="1:35" ht="15.7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</row>
    <row r="1209" spans="1:35" ht="15.7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</row>
    <row r="1210" spans="1:35" ht="15.7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</row>
    <row r="1211" spans="1:35" ht="15.7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</row>
    <row r="1212" spans="1:35" ht="15.7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</row>
    <row r="1213" spans="1:35" ht="15.7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</row>
    <row r="1214" spans="1:35" ht="15.7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</row>
    <row r="1215" spans="1:35" ht="15.7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</row>
    <row r="1216" spans="1:35" ht="15.7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</row>
    <row r="1217" spans="1:35" ht="15.7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</row>
    <row r="1218" spans="1:35" ht="15.7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</row>
    <row r="1219" spans="1:35" ht="15.7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</row>
    <row r="1220" spans="1:35" ht="15.7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</row>
    <row r="1221" spans="1:35" ht="15.7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</row>
    <row r="1222" spans="1:35" ht="15.7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</row>
    <row r="1223" spans="1:35" ht="15.7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</row>
    <row r="1224" spans="1:35" ht="15.7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</row>
    <row r="1225" spans="1:35" ht="15.7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</row>
    <row r="1226" spans="1:35" ht="15.7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</row>
    <row r="1227" spans="1:35" ht="15.7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</row>
    <row r="1228" spans="1:35" ht="15.7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</row>
    <row r="1229" spans="1:35" ht="15.7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</row>
    <row r="1230" spans="1:35" ht="15.7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</row>
    <row r="1231" spans="1:35" ht="15.7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</row>
    <row r="1232" spans="1:35" ht="15.7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</row>
    <row r="1233" spans="1:35" ht="15.7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</row>
    <row r="1234" spans="1:35" ht="15.7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</row>
    <row r="1235" spans="1:35" ht="15.7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</row>
    <row r="1236" spans="1:35" ht="15.7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</row>
    <row r="1237" spans="1:35" ht="15.7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</row>
    <row r="1238" spans="1:35" ht="15.7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</row>
    <row r="1239" spans="1:35" ht="15.7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</row>
    <row r="1240" spans="1:35" ht="15.7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</row>
    <row r="1241" spans="1:35" ht="15.7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</row>
    <row r="1242" spans="1:35" ht="15.7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</row>
    <row r="1243" spans="1:35" ht="15.7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</row>
    <row r="1244" spans="1:35" ht="15.7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</row>
    <row r="1245" spans="1:35" ht="15.7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</row>
    <row r="1246" spans="1:35" ht="15.7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</row>
    <row r="1247" spans="1:35" ht="15.7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</row>
    <row r="1248" spans="1:35" ht="15.7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</row>
    <row r="1249" spans="1:35" ht="15.7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</row>
    <row r="1250" spans="1:35" ht="15.7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</row>
    <row r="1251" spans="1:35" ht="15.7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</row>
    <row r="1252" spans="1:35" ht="15.7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</row>
    <row r="1253" spans="1:35" ht="15.7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</row>
    <row r="1254" spans="1:35" ht="15.7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</row>
    <row r="1255" spans="1:35" ht="15.7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</row>
    <row r="1256" spans="1:35" ht="15.7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</row>
    <row r="1257" spans="1:35" ht="15.7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</row>
    <row r="1258" spans="1:35" ht="15.7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</row>
    <row r="1259" spans="1:35" ht="15.7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</row>
    <row r="1260" spans="1:35" ht="15.7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</row>
    <row r="1261" spans="1:35" ht="15.7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</row>
    <row r="1262" spans="1:35" ht="15.7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</row>
    <row r="1263" spans="1:35" ht="15.7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</row>
    <row r="1264" spans="1:35" ht="15.7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</row>
    <row r="1265" spans="1:35" ht="15.7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</row>
    <row r="1266" spans="1:35" ht="15.7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</row>
    <row r="1267" spans="1:35" ht="15.7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</row>
    <row r="1268" spans="1:35" ht="15.7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</row>
    <row r="1269" spans="1:35" ht="15.7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</row>
    <row r="1270" spans="1:35" ht="15.7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</row>
    <row r="1271" spans="1:35" ht="15.7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</row>
    <row r="1272" spans="1:35" ht="15.7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</row>
    <row r="1273" spans="1:35" ht="15.7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</row>
    <row r="1274" spans="1:35" ht="15.7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</row>
    <row r="1275" spans="1:35" ht="15.7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</row>
    <row r="1276" spans="1:35" ht="15.7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</row>
    <row r="1277" spans="1:35" ht="15.7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</row>
    <row r="1278" spans="1:35" ht="15.7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</row>
    <row r="1279" spans="1:35" ht="15.7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</row>
    <row r="1280" spans="1:35" ht="15.7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</row>
    <row r="1281" spans="1:35" ht="15.7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</row>
    <row r="1282" spans="1:35" ht="15.7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</row>
    <row r="1283" spans="1:35" ht="15.7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</row>
    <row r="1284" spans="1:35" ht="15.7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</row>
    <row r="1285" spans="1:35" ht="15.7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</row>
    <row r="1286" spans="1:35" ht="15.7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</row>
    <row r="1287" spans="1:35" ht="15.7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</row>
    <row r="1288" spans="1:35" ht="15.7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</row>
    <row r="1289" spans="1:35" ht="15.7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</row>
    <row r="1290" spans="1:35" ht="15.7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</row>
    <row r="1291" spans="1:35" ht="15.7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</row>
    <row r="1292" spans="1:35" ht="15.7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</row>
    <row r="1293" spans="1:35" ht="15.7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</row>
    <row r="1294" spans="1:35" ht="15.7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</row>
    <row r="1295" spans="1:35" ht="15.7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</row>
    <row r="1296" spans="1:35" ht="15.7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</row>
    <row r="1297" spans="1:35" ht="15.7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</row>
    <row r="1298" spans="1:35" ht="15.7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</row>
    <row r="1299" spans="1:35" ht="15.7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</row>
    <row r="1300" spans="1:35" ht="15.7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</row>
    <row r="1301" spans="1:35" ht="15.7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</row>
    <row r="1302" spans="1:35" ht="15.7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</row>
    <row r="1303" spans="1:35" ht="15.7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</row>
    <row r="1304" spans="1:35" ht="15.7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</row>
    <row r="1305" spans="1:35" ht="15.7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</row>
    <row r="1306" spans="1:35" ht="15.7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</row>
    <row r="1307" spans="1:35" ht="15.7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</row>
    <row r="1308" spans="1:35" ht="15.7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</row>
    <row r="1309" spans="1:35" ht="15.7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</row>
    <row r="1310" spans="1:35" ht="15.7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</row>
    <row r="1311" spans="1:35" ht="15.7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</row>
    <row r="1312" spans="1:35" ht="15.7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</row>
    <row r="1313" spans="1:35" ht="15.7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</row>
    <row r="1314" spans="1:35" ht="15.7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</row>
    <row r="1315" spans="1:35" ht="15.7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</row>
    <row r="1316" spans="1:35" ht="15.7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</row>
    <row r="1317" spans="1:35" ht="15.7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</row>
    <row r="1318" spans="1:35" ht="15.7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</row>
    <row r="1319" spans="1:35" ht="15.7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</row>
    <row r="1320" spans="1:35" ht="15.7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</row>
    <row r="1321" spans="1:35" ht="15.7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</row>
    <row r="1322" spans="1:35" ht="15.7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</row>
    <row r="1323" spans="1:35" ht="15.7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</row>
    <row r="1324" spans="1:35" ht="15.7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</row>
    <row r="1325" spans="1:35" ht="15.7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</row>
    <row r="1326" spans="1:35" ht="15.7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</row>
    <row r="1327" spans="1:35" ht="15.7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</row>
    <row r="1328" spans="1:35" ht="15.7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</row>
    <row r="1329" spans="1:35" ht="15.7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</row>
    <row r="1330" spans="1:35" ht="15.7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</row>
    <row r="1331" spans="1:35" ht="15.7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</row>
    <row r="1332" spans="1:35" ht="15.7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</row>
    <row r="1333" spans="1:35" ht="15.7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</row>
    <row r="1334" spans="1:35" ht="15.7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</row>
    <row r="1335" spans="1:35" ht="15.7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</row>
    <row r="1336" spans="1:35" ht="15.7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</row>
    <row r="1337" spans="1:35" ht="15.7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</row>
    <row r="1338" spans="1:35" ht="15.7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</row>
    <row r="1339" spans="1:35" ht="15.7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</row>
    <row r="1340" spans="1:35" ht="15.7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</row>
    <row r="1341" spans="1:35" ht="15.7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</row>
    <row r="1342" spans="1:35" ht="15.7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</row>
    <row r="1343" spans="1:35" ht="15.7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</row>
    <row r="1344" spans="1:35" ht="15.7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</row>
    <row r="1345" spans="1:35" ht="15.7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</row>
    <row r="1346" spans="1:35" ht="15.7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</row>
    <row r="1347" spans="1:35" ht="15.7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</row>
    <row r="1348" spans="1:35" ht="15.7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</row>
    <row r="1349" spans="1:35" ht="15.7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</row>
    <row r="1350" spans="1:35" ht="15.7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</row>
    <row r="1351" spans="1:35" ht="15.7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</row>
    <row r="1352" spans="1:35" ht="15.7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</row>
    <row r="1353" spans="1:35" ht="15.7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</row>
    <row r="1354" spans="1:35" ht="15.7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</row>
    <row r="1355" spans="1:35" ht="15.7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</row>
    <row r="1356" spans="1:35" ht="15.7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</row>
    <row r="1357" spans="1:35" ht="15.7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</row>
    <row r="1358" spans="1:35" ht="15.7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</row>
    <row r="1359" spans="1:35" ht="15.7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</row>
    <row r="1360" spans="1:35" ht="15.7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</row>
    <row r="1361" spans="1:35" ht="15.7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</row>
    <row r="1362" spans="1:35" ht="15.7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</row>
    <row r="1363" spans="1:35" ht="15.7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</row>
    <row r="1364" spans="1:35" ht="15.7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</row>
    <row r="1365" spans="1:35" ht="15.7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</row>
    <row r="1366" spans="1:35" ht="15.7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</row>
    <row r="1367" spans="1:35" ht="15.7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</row>
    <row r="1368" spans="1:35" ht="15.7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</row>
    <row r="1369" spans="1:35" ht="15.7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</row>
    <row r="1370" spans="1:35" ht="15.7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</row>
    <row r="1371" spans="1:35" ht="15.7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</row>
    <row r="1372" spans="1:35" ht="15.7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</row>
    <row r="1373" spans="1:35" ht="15.7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</row>
    <row r="1374" spans="1:35" ht="15.7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</row>
    <row r="1375" spans="1:35" ht="15.7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</row>
    <row r="1376" spans="1:35" ht="15.7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</row>
    <row r="1377" spans="1:35" ht="15.7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</row>
    <row r="1378" spans="1:35" ht="15.7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</row>
    <row r="1379" spans="1:35" ht="15.7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</row>
    <row r="1380" spans="1:35" ht="15.7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</row>
    <row r="1381" spans="1:35" ht="15.7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</row>
    <row r="1382" spans="1:35" ht="15.7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</row>
    <row r="1383" spans="1:35" ht="15.7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</row>
    <row r="1384" spans="1:35" ht="15.7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</row>
    <row r="1385" spans="1:35" ht="15.7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</row>
    <row r="1386" spans="1:35" ht="15.7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</row>
    <row r="1387" spans="1:35" ht="15.7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</row>
    <row r="1388" spans="1:35" ht="15.7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</row>
    <row r="1389" spans="1:35" ht="15.7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</row>
    <row r="1390" spans="1:35" ht="15.7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</row>
    <row r="1391" spans="1:35" ht="15.7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</row>
    <row r="1392" spans="1:35" ht="15.7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</row>
    <row r="1393" spans="1:35" ht="15.7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</row>
    <row r="1394" spans="1:35" ht="15.7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</row>
    <row r="1395" spans="1:35" ht="15.7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</row>
    <row r="1396" spans="1:35" ht="15.7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</row>
    <row r="1397" spans="1:35" ht="15.7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</row>
    <row r="1398" spans="1:35" ht="15.7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</row>
    <row r="1399" spans="1:35" ht="15.7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</row>
    <row r="1400" spans="1:35" ht="15.7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</row>
    <row r="1401" spans="1:35" ht="15.7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</row>
    <row r="1402" spans="1:35" ht="15.7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</row>
    <row r="1403" spans="1:35" ht="15.7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</row>
    <row r="1404" spans="1:35" ht="15.7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</row>
    <row r="1405" spans="1:35" ht="15.7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</row>
    <row r="1406" spans="1:35" ht="15.7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</row>
    <row r="1407" spans="1:35" ht="15.7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</row>
    <row r="1408" spans="1:35" ht="15.7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</row>
    <row r="1409" spans="1:35" ht="15.7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</row>
    <row r="1410" spans="1:35" ht="15.7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</row>
    <row r="1411" spans="1:35" ht="15.7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</row>
    <row r="1412" spans="1:35" ht="15.7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</row>
    <row r="1413" spans="1:35" ht="15.7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</row>
    <row r="1414" spans="1:35" ht="15.7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</row>
    <row r="1415" spans="1:35" ht="15.7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</row>
    <row r="1416" spans="1:35" ht="15.7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</row>
    <row r="1417" spans="1:35" ht="15.7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</row>
    <row r="1418" spans="1:35" ht="15.7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</row>
    <row r="1419" spans="1:35" ht="15.7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</row>
    <row r="1420" spans="1:35" ht="15.7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</row>
    <row r="1421" spans="1:35" ht="15.7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</row>
    <row r="1422" spans="1:35" ht="15.7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</row>
    <row r="1423" spans="1:35" ht="15.7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</row>
    <row r="1424" spans="1:35" ht="15.7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</row>
    <row r="1425" spans="1:35" ht="15.7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</row>
    <row r="1426" spans="1:35" ht="15.7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</row>
    <row r="1427" spans="1:35" ht="15.7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</row>
    <row r="1428" spans="1:35" ht="15.7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</row>
    <row r="1429" spans="1:35" ht="15.7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</row>
    <row r="1430" spans="1:35" ht="15.7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</row>
    <row r="1431" spans="1:35" ht="15.7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</row>
    <row r="1432" spans="1:35" ht="15.7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</row>
    <row r="1433" spans="1:35" ht="15.7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</row>
    <row r="1434" spans="1:35" ht="15.7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</row>
    <row r="1435" spans="1:35" ht="15.7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</row>
    <row r="1436" spans="1:35" ht="15.7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</row>
    <row r="1437" spans="1:35" ht="15.7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</row>
    <row r="1438" spans="1:35" ht="15.7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</row>
    <row r="1439" spans="1:35" ht="15.7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</row>
    <row r="1440" spans="1:35" ht="15.7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</row>
    <row r="1441" spans="1:35" ht="15.7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</row>
    <row r="1442" spans="1:35" ht="15.7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</row>
    <row r="1443" spans="1:35" ht="15.7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</row>
    <row r="1444" spans="1:35" ht="15.7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</row>
    <row r="1445" spans="1:35" ht="15.7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</row>
    <row r="1446" spans="1:35" ht="15.7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</row>
    <row r="1447" spans="1:35" ht="15.7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</row>
    <row r="1448" spans="1:35" ht="15.7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</row>
    <row r="1449" spans="1:35" ht="15.7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</row>
    <row r="1450" spans="1:35" ht="15.7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</row>
    <row r="1451" spans="1:35" ht="15.7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</row>
    <row r="1452" spans="1:35" ht="15.7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</row>
    <row r="1453" spans="1:35" ht="15.7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</row>
    <row r="1454" spans="1:35" ht="15.7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</row>
    <row r="1455" spans="1:35" ht="15.7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</row>
    <row r="1456" spans="1:35" ht="15.7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</row>
    <row r="1457" spans="1:35" ht="15.7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</row>
    <row r="1458" spans="1:35" ht="15.7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</row>
    <row r="1459" spans="1:35" ht="15.7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</row>
    <row r="1460" spans="1:35" ht="15.7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</row>
    <row r="1461" spans="1:35" ht="15.7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</row>
    <row r="1462" spans="1:35" ht="15.7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</row>
    <row r="1463" spans="1:35" ht="15.7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</row>
    <row r="1464" spans="1:35" ht="15.7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</row>
    <row r="1465" spans="1:35" ht="15.7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</row>
    <row r="1466" spans="1:35" ht="15.7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</row>
    <row r="1467" spans="1:35" ht="15.7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</row>
    <row r="1468" spans="1:35" ht="15.7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</row>
    <row r="1469" spans="1:35" ht="15.7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</row>
    <row r="1470" spans="1:35" ht="15.7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</row>
    <row r="1471" spans="1:35" ht="15.7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</row>
    <row r="1472" spans="1:35" ht="15.7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</row>
    <row r="1473" spans="1:35" ht="15.7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</row>
    <row r="1474" spans="1:35" ht="15.7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</row>
    <row r="1475" spans="1:35" ht="15.7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</row>
    <row r="1476" spans="1:35" ht="15.7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</row>
    <row r="1477" spans="1:35" ht="15.7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7" right="0.7" top="0.75" bottom="0.75" header="0.3" footer="0.3"/>
  <pageSetup paperSize="9" scale="39" fitToWidth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N28"/>
  <sheetViews>
    <sheetView zoomScale="75" zoomScaleNormal="75" workbookViewId="0">
      <selection activeCell="I20" sqref="I20"/>
    </sheetView>
  </sheetViews>
  <sheetFormatPr defaultRowHeight="15"/>
  <cols>
    <col min="1" max="1" width="38.85546875" style="1" customWidth="1"/>
    <col min="2" max="2" width="13.28515625" style="1" hidden="1" customWidth="1"/>
    <col min="3" max="3" width="15.42578125" style="1" hidden="1" customWidth="1"/>
    <col min="4" max="4" width="23" style="1" customWidth="1"/>
    <col min="5" max="5" width="21.5703125" style="1" customWidth="1"/>
    <col min="6" max="6" width="24.5703125" style="1" customWidth="1"/>
    <col min="7" max="7" width="13.42578125" style="1" customWidth="1"/>
    <col min="8" max="8" width="13.5703125" style="1" customWidth="1"/>
    <col min="9" max="9" width="10.28515625" style="1" customWidth="1"/>
    <col min="10" max="10" width="10.5703125" style="1" bestFit="1" customWidth="1"/>
    <col min="11" max="16384" width="9.140625" style="1"/>
  </cols>
  <sheetData>
    <row r="1" spans="1:14" ht="39" customHeight="1">
      <c r="A1" s="117" t="s">
        <v>82</v>
      </c>
      <c r="B1" s="117"/>
      <c r="C1" s="117"/>
      <c r="D1" s="117"/>
      <c r="E1" s="117"/>
      <c r="F1" s="117"/>
      <c r="G1" s="5"/>
      <c r="H1" s="5"/>
    </row>
    <row r="2" spans="1:14" s="9" customFormat="1" ht="75">
      <c r="A2" s="6"/>
      <c r="B2" s="7" t="s">
        <v>63</v>
      </c>
      <c r="C2" s="7" t="s">
        <v>64</v>
      </c>
      <c r="D2" s="8" t="s">
        <v>83</v>
      </c>
      <c r="E2" s="8" t="s">
        <v>84</v>
      </c>
      <c r="F2" s="8" t="s">
        <v>85</v>
      </c>
    </row>
    <row r="3" spans="1:14">
      <c r="A3" s="10" t="s">
        <v>65</v>
      </c>
      <c r="B3" s="10"/>
      <c r="C3" s="10">
        <v>3982</v>
      </c>
      <c r="D3" s="10">
        <v>6.7009999999999996</v>
      </c>
      <c r="E3" s="11"/>
      <c r="F3" s="2">
        <v>2859.97</v>
      </c>
      <c r="G3" s="12"/>
      <c r="H3" s="12"/>
      <c r="I3" s="12"/>
      <c r="J3" s="12"/>
      <c r="K3" s="12"/>
      <c r="L3" s="12"/>
      <c r="M3" s="12"/>
      <c r="N3" s="12"/>
    </row>
    <row r="4" spans="1:14" ht="26.25">
      <c r="A4" s="10" t="s">
        <v>66</v>
      </c>
      <c r="B4" s="10"/>
      <c r="C4" s="10">
        <v>3535</v>
      </c>
      <c r="D4" s="10">
        <v>1.246</v>
      </c>
      <c r="E4" s="11"/>
      <c r="F4" s="2">
        <v>531.79999999999995</v>
      </c>
      <c r="G4" s="13"/>
      <c r="H4" s="14"/>
      <c r="I4" s="12"/>
      <c r="J4" s="14"/>
      <c r="K4" s="12"/>
      <c r="L4" s="12"/>
      <c r="M4" s="12"/>
      <c r="N4" s="12"/>
    </row>
    <row r="5" spans="1:14" ht="26.25">
      <c r="A5" s="10" t="s">
        <v>67</v>
      </c>
      <c r="B5" s="10"/>
      <c r="C5" s="10">
        <v>4219</v>
      </c>
      <c r="D5" s="10">
        <v>1.2669999999999999</v>
      </c>
      <c r="E5" s="11"/>
      <c r="F5" s="2">
        <v>540.75</v>
      </c>
      <c r="G5" s="13"/>
      <c r="H5" s="14"/>
      <c r="I5" s="12"/>
      <c r="J5" s="14"/>
      <c r="K5" s="12"/>
      <c r="L5" s="12"/>
      <c r="M5" s="12"/>
      <c r="N5" s="12"/>
    </row>
    <row r="6" spans="1:14" ht="26.25">
      <c r="A6" s="10" t="s">
        <v>68</v>
      </c>
      <c r="B6" s="10"/>
      <c r="C6" s="10">
        <v>1831</v>
      </c>
      <c r="D6" s="10">
        <v>1.395</v>
      </c>
      <c r="E6" s="11"/>
      <c r="F6" s="2">
        <v>595.4</v>
      </c>
      <c r="G6" s="13"/>
      <c r="H6" s="14"/>
      <c r="I6" s="12"/>
      <c r="J6" s="14"/>
      <c r="K6" s="12"/>
      <c r="L6" s="12"/>
      <c r="M6" s="12"/>
      <c r="N6" s="12"/>
    </row>
    <row r="7" spans="1:14" ht="26.25">
      <c r="A7" s="10" t="s">
        <v>69</v>
      </c>
      <c r="B7" s="10"/>
      <c r="C7" s="10">
        <v>3214</v>
      </c>
      <c r="D7" s="10">
        <v>3.169</v>
      </c>
      <c r="E7" s="11"/>
      <c r="F7" s="2">
        <v>1352.5</v>
      </c>
      <c r="G7" s="13"/>
      <c r="H7" s="14"/>
      <c r="I7" s="12"/>
      <c r="J7" s="14"/>
      <c r="K7" s="12"/>
      <c r="L7" s="12"/>
      <c r="M7" s="12"/>
      <c r="N7" s="12"/>
    </row>
    <row r="8" spans="1:14" s="18" customFormat="1" ht="26.25">
      <c r="A8" s="10" t="s">
        <v>70</v>
      </c>
      <c r="B8" s="11">
        <v>16511</v>
      </c>
      <c r="C8" s="11">
        <f>SUM(C3:C7)</f>
        <v>16781</v>
      </c>
      <c r="D8" s="15">
        <v>2.371</v>
      </c>
      <c r="E8" s="16"/>
      <c r="F8" s="2">
        <v>1011.9349999999999</v>
      </c>
      <c r="G8" s="13"/>
      <c r="H8" s="14"/>
      <c r="I8" s="17"/>
      <c r="J8" s="14"/>
      <c r="K8" s="17"/>
      <c r="L8" s="17"/>
      <c r="M8" s="17"/>
      <c r="N8" s="17"/>
    </row>
    <row r="9" spans="1:14" s="18" customFormat="1" ht="14.25">
      <c r="A9" s="10"/>
      <c r="B9" s="11">
        <v>8765</v>
      </c>
      <c r="C9" s="11"/>
      <c r="D9" s="11"/>
      <c r="E9" s="16"/>
      <c r="F9" s="19"/>
      <c r="G9" s="17"/>
      <c r="H9" s="17"/>
      <c r="I9" s="17"/>
      <c r="J9" s="17"/>
      <c r="K9" s="17"/>
      <c r="L9" s="17"/>
      <c r="M9" s="17"/>
      <c r="N9" s="17"/>
    </row>
    <row r="10" spans="1:14" s="18" customFormat="1" ht="12.75">
      <c r="A10" s="11" t="s">
        <v>71</v>
      </c>
      <c r="B10" s="11">
        <f>SUM(B8:B9)</f>
        <v>25276</v>
      </c>
      <c r="C10" s="11"/>
      <c r="D10" s="11">
        <f>D8+D7+D6+D5+D4+D3</f>
        <v>16.149000000000001</v>
      </c>
      <c r="E10" s="20">
        <v>6895.6</v>
      </c>
      <c r="F10" s="20">
        <f>F3+F4+F5+F6+F7+F8</f>
        <v>6892.3549999999996</v>
      </c>
      <c r="G10" s="21"/>
      <c r="H10" s="21"/>
    </row>
    <row r="11" spans="1:14" ht="24" customHeight="1"/>
    <row r="12" spans="1:14" ht="24" customHeight="1"/>
    <row r="13" spans="1:14" ht="54" customHeight="1">
      <c r="A13" s="118"/>
      <c r="B13" s="119"/>
      <c r="C13" s="119"/>
      <c r="D13" s="119"/>
      <c r="E13" s="119"/>
      <c r="F13" s="119"/>
      <c r="J13" s="22"/>
    </row>
    <row r="14" spans="1:14" ht="24" customHeight="1"/>
    <row r="15" spans="1:14" ht="24" customHeight="1"/>
    <row r="16" spans="1:14" ht="24" customHeight="1">
      <c r="F16" s="4"/>
      <c r="G16" s="23"/>
      <c r="I16" s="4"/>
    </row>
    <row r="17" spans="7:9" ht="24" customHeight="1">
      <c r="G17" s="23"/>
      <c r="I17" s="4"/>
    </row>
    <row r="18" spans="7:9" ht="24" customHeight="1">
      <c r="G18" s="23"/>
      <c r="I18" s="4"/>
    </row>
    <row r="19" spans="7:9" ht="24" customHeight="1">
      <c r="G19" s="23"/>
      <c r="I19" s="4"/>
    </row>
    <row r="20" spans="7:9" ht="24" customHeight="1">
      <c r="G20" s="23"/>
      <c r="I20" s="4"/>
    </row>
    <row r="21" spans="7:9" ht="24" customHeight="1">
      <c r="G21" s="23"/>
      <c r="I21" s="4"/>
    </row>
    <row r="22" spans="7:9" ht="24" customHeight="1">
      <c r="I22" s="4"/>
    </row>
    <row r="23" spans="7:9" ht="24" customHeight="1">
      <c r="G23" s="23"/>
      <c r="I23" s="4"/>
    </row>
    <row r="24" spans="7:9" ht="24" customHeight="1"/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2022-11-03T06:07:55Z</cp:lastPrinted>
  <dcterms:created xsi:type="dcterms:W3CDTF">2011-06-06T14:53:40Z</dcterms:created>
  <dcterms:modified xsi:type="dcterms:W3CDTF">2022-11-03T06:09:29Z</dcterms:modified>
</cp:coreProperties>
</file>